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C69A" lockStructure="1"/>
  <bookViews>
    <workbookView xWindow="0" yWindow="1665" windowWidth="12120" windowHeight="7455" activeTab="2"/>
  </bookViews>
  <sheets>
    <sheet name="Δεδομένα" sheetId="2" r:id="rId1"/>
    <sheet name="1" sheetId="1" r:id="rId2"/>
    <sheet name="2" sheetId="3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10" sheetId="12" r:id="rId11"/>
    <sheet name="11" sheetId="13" r:id="rId12"/>
    <sheet name="12" sheetId="14" r:id="rId13"/>
    <sheet name="13" sheetId="15" r:id="rId14"/>
    <sheet name="14" sheetId="16" r:id="rId15"/>
    <sheet name="15" sheetId="17" r:id="rId16"/>
  </sheets>
  <calcPr calcId="144525"/>
</workbook>
</file>

<file path=xl/calcChain.xml><?xml version="1.0" encoding="utf-8"?>
<calcChain xmlns="http://schemas.openxmlformats.org/spreadsheetml/2006/main">
  <c r="L6" i="3" l="1"/>
  <c r="L5" i="3"/>
  <c r="E4" i="3"/>
  <c r="J4" i="3" s="1"/>
  <c r="E6" i="3"/>
  <c r="J6" i="3" s="1"/>
  <c r="E7" i="3"/>
  <c r="E8" i="3"/>
  <c r="E5" i="3"/>
  <c r="J5" i="3" s="1"/>
  <c r="C5" i="3"/>
  <c r="D5" i="3"/>
  <c r="C6" i="3"/>
  <c r="D6" i="3"/>
  <c r="C7" i="3"/>
  <c r="D7" i="3"/>
  <c r="C8" i="3"/>
  <c r="D8" i="3"/>
  <c r="D4" i="3"/>
  <c r="C4" i="3"/>
  <c r="F6" i="3"/>
  <c r="F7" i="3"/>
  <c r="L7" i="3" s="1"/>
  <c r="F8" i="3"/>
  <c r="L8" i="3" s="1"/>
  <c r="F5" i="3"/>
  <c r="G35" i="1"/>
  <c r="G36" i="1"/>
  <c r="G37" i="1"/>
  <c r="G34" i="1"/>
  <c r="G25" i="1"/>
  <c r="G26" i="1"/>
  <c r="G27" i="1"/>
  <c r="G24" i="1"/>
  <c r="G15" i="1"/>
  <c r="G16" i="1"/>
  <c r="G17" i="1"/>
  <c r="G14" i="1"/>
  <c r="G6" i="1"/>
  <c r="G7" i="1"/>
  <c r="G8" i="1"/>
  <c r="G5" i="1"/>
  <c r="I6" i="2"/>
  <c r="D6" i="1"/>
  <c r="E6" i="1" s="1"/>
  <c r="F6" i="1" s="1"/>
  <c r="H6" i="1" s="1"/>
  <c r="I6" i="1" s="1"/>
  <c r="D7" i="1"/>
  <c r="E7" i="1" s="1"/>
  <c r="F7" i="1" s="1"/>
  <c r="H7" i="1" s="1"/>
  <c r="I7" i="1" s="1"/>
  <c r="D8" i="1"/>
  <c r="E8" i="1" s="1"/>
  <c r="C6" i="1"/>
  <c r="C15" i="1" s="1"/>
  <c r="C25" i="1" s="1"/>
  <c r="C35" i="1" s="1"/>
  <c r="C7" i="1"/>
  <c r="C16" i="1" s="1"/>
  <c r="C26" i="1" s="1"/>
  <c r="C36" i="1" s="1"/>
  <c r="C8" i="1"/>
  <c r="C17" i="1" s="1"/>
  <c r="C27" i="1" s="1"/>
  <c r="C37" i="1" s="1"/>
  <c r="C5" i="2"/>
  <c r="V54" i="1"/>
  <c r="K6" i="3" l="1"/>
  <c r="J7" i="3"/>
  <c r="K5" i="3"/>
  <c r="J8" i="3"/>
  <c r="K4" i="3"/>
  <c r="F8" i="1"/>
  <c r="H8" i="1" s="1"/>
  <c r="I8" i="1" s="1"/>
  <c r="U51" i="1"/>
  <c r="K7" i="3" l="1"/>
  <c r="K8" i="3"/>
  <c r="W51" i="1"/>
  <c r="H6" i="2" l="1"/>
  <c r="H7" i="2"/>
  <c r="J7" i="2" s="1"/>
  <c r="I7" i="2"/>
  <c r="H8" i="2"/>
  <c r="I8" i="2" s="1"/>
  <c r="J8" i="2"/>
  <c r="H9" i="2"/>
  <c r="J9" i="2" s="1"/>
  <c r="I9" i="2"/>
  <c r="C6" i="2"/>
  <c r="J8" i="1"/>
  <c r="J6" i="1"/>
  <c r="D5" i="1"/>
  <c r="E5" i="1" s="1"/>
  <c r="F5" i="1" s="1"/>
  <c r="H5" i="1" s="1"/>
  <c r="I5" i="1" s="1"/>
  <c r="C5" i="1"/>
  <c r="C14" i="1" s="1"/>
  <c r="C24" i="1" s="1"/>
  <c r="C34" i="1" s="1"/>
  <c r="H5" i="2"/>
  <c r="J5" i="2" s="1"/>
  <c r="C7" i="2"/>
  <c r="C8" i="2"/>
  <c r="C9" i="2"/>
  <c r="J5" i="1" l="1"/>
  <c r="J7" i="1"/>
  <c r="K7" i="1" s="1"/>
  <c r="K8" i="1"/>
  <c r="J6" i="2"/>
  <c r="K6" i="1"/>
  <c r="I5" i="2"/>
  <c r="J9" i="1" l="1"/>
  <c r="J10" i="1" s="1"/>
  <c r="K5" i="1"/>
  <c r="K9" i="1" s="1"/>
  <c r="M9" i="1" l="1"/>
  <c r="L5" i="1" s="1"/>
  <c r="M5" i="1" s="1"/>
  <c r="D14" i="1" s="1"/>
  <c r="E14" i="1" l="1"/>
  <c r="F14" i="1" s="1"/>
  <c r="H14" i="1" s="1"/>
  <c r="I14" i="1" s="1"/>
  <c r="J14" i="1" s="1"/>
  <c r="L8" i="1"/>
  <c r="M8" i="1" s="1"/>
  <c r="D17" i="1" s="1"/>
  <c r="L6" i="1"/>
  <c r="M6" i="1" s="1"/>
  <c r="D15" i="1" s="1"/>
  <c r="L7" i="1"/>
  <c r="M7" i="1" s="1"/>
  <c r="D16" i="1" s="1"/>
  <c r="E17" i="1" l="1"/>
  <c r="F17" i="1" s="1"/>
  <c r="H17" i="1" s="1"/>
  <c r="I17" i="1" s="1"/>
  <c r="J17" i="1" s="1"/>
  <c r="K17" i="1" s="1"/>
  <c r="E16" i="1"/>
  <c r="F16" i="1" s="1"/>
  <c r="H16" i="1" s="1"/>
  <c r="I16" i="1" s="1"/>
  <c r="J16" i="1" s="1"/>
  <c r="K16" i="1" s="1"/>
  <c r="E15" i="1"/>
  <c r="F15" i="1" s="1"/>
  <c r="H15" i="1" s="1"/>
  <c r="I15" i="1" s="1"/>
  <c r="J15" i="1" s="1"/>
  <c r="K15" i="1" s="1"/>
  <c r="K14" i="1"/>
  <c r="U52" i="1"/>
  <c r="K18" i="1" l="1"/>
  <c r="J18" i="1"/>
  <c r="J19" i="1" s="1"/>
  <c r="U53" i="1"/>
  <c r="W52" i="1"/>
  <c r="M18" i="1" l="1"/>
  <c r="W53" i="1"/>
  <c r="L16" i="1" l="1"/>
  <c r="M16" i="1" s="1"/>
  <c r="D26" i="1" s="1"/>
  <c r="L15" i="1"/>
  <c r="M15" i="1" s="1"/>
  <c r="D25" i="1" s="1"/>
  <c r="L14" i="1"/>
  <c r="M14" i="1" s="1"/>
  <c r="D24" i="1" s="1"/>
  <c r="L17" i="1"/>
  <c r="M17" i="1" s="1"/>
  <c r="D27" i="1" s="1"/>
  <c r="E26" i="1" l="1"/>
  <c r="F26" i="1" s="1"/>
  <c r="H26" i="1" s="1"/>
  <c r="E27" i="1"/>
  <c r="E24" i="1"/>
  <c r="F24" i="1" s="1"/>
  <c r="E25" i="1"/>
  <c r="I26" i="1" l="1"/>
  <c r="J26" i="1" s="1"/>
  <c r="K26" i="1" s="1"/>
  <c r="H24" i="1"/>
  <c r="I24" i="1" s="1"/>
  <c r="J24" i="1" s="1"/>
  <c r="F27" i="1"/>
  <c r="H27" i="1" s="1"/>
  <c r="F25" i="1"/>
  <c r="H25" i="1" s="1"/>
  <c r="U55" i="1"/>
  <c r="W55" i="1" s="1"/>
  <c r="U54" i="1"/>
  <c r="W54" i="1" s="1"/>
  <c r="K24" i="1" l="1"/>
  <c r="I25" i="1"/>
  <c r="J25" i="1" s="1"/>
  <c r="I27" i="1"/>
  <c r="J27" i="1" s="1"/>
  <c r="K27" i="1" s="1"/>
  <c r="K25" i="1" l="1"/>
  <c r="K28" i="1" s="1"/>
  <c r="J28" i="1"/>
  <c r="J29" i="1" s="1"/>
  <c r="M28" i="1" l="1"/>
  <c r="L25" i="1" s="1"/>
  <c r="M25" i="1" s="1"/>
  <c r="D35" i="1" s="1"/>
  <c r="E35" i="1" s="1"/>
  <c r="L27" i="1" l="1"/>
  <c r="M27" i="1" s="1"/>
  <c r="D37" i="1" s="1"/>
  <c r="E37" i="1" s="1"/>
  <c r="F37" i="1" s="1"/>
  <c r="H37" i="1" s="1"/>
  <c r="F35" i="1"/>
  <c r="H35" i="1" s="1"/>
  <c r="L26" i="1"/>
  <c r="M26" i="1" s="1"/>
  <c r="D36" i="1" s="1"/>
  <c r="E36" i="1" s="1"/>
  <c r="L24" i="1"/>
  <c r="M24" i="1" s="1"/>
  <c r="D34" i="1" s="1"/>
  <c r="E34" i="1" s="1"/>
  <c r="I35" i="1" l="1"/>
  <c r="J35" i="1" s="1"/>
  <c r="K35" i="1" s="1"/>
  <c r="I37" i="1"/>
  <c r="J37" i="1" s="1"/>
  <c r="K37" i="1" s="1"/>
  <c r="F34" i="1"/>
  <c r="H34" i="1" s="1"/>
  <c r="F36" i="1"/>
  <c r="H36" i="1" s="1"/>
  <c r="I36" i="1" l="1"/>
  <c r="J36" i="1" s="1"/>
  <c r="K36" i="1" s="1"/>
  <c r="I34" i="1"/>
  <c r="J34" i="1" s="1"/>
  <c r="J38" i="1" l="1"/>
  <c r="J39" i="1" s="1"/>
  <c r="K34" i="1"/>
  <c r="K38" i="1" s="1"/>
  <c r="M38" i="1" l="1"/>
  <c r="L34" i="1" s="1"/>
  <c r="M34" i="1" s="1"/>
  <c r="L36" i="1" l="1"/>
  <c r="M36" i="1" s="1"/>
  <c r="L37" i="1"/>
  <c r="M37" i="1" s="1"/>
  <c r="L35" i="1"/>
  <c r="M35" i="1" s="1"/>
</calcChain>
</file>

<file path=xl/sharedStrings.xml><?xml version="1.0" encoding="utf-8"?>
<sst xmlns="http://schemas.openxmlformats.org/spreadsheetml/2006/main" count="126" uniqueCount="40">
  <si>
    <t>Αγωγός</t>
  </si>
  <si>
    <t>Q</t>
  </si>
  <si>
    <t>R</t>
  </si>
  <si>
    <t>R Q</t>
  </si>
  <si>
    <t xml:space="preserve">ΔQ = </t>
  </si>
  <si>
    <t>Αγωγοί</t>
  </si>
  <si>
    <t>Μήκος (m)</t>
  </si>
  <si>
    <t>Εσωτερική Διάμετρος (m)</t>
  </si>
  <si>
    <t>Παροχή υπολογισμού (l/s)</t>
  </si>
  <si>
    <t>Αποτελέσματα</t>
  </si>
  <si>
    <t>Τελική παροχή (l/s)</t>
  </si>
  <si>
    <t>Ταχύτητα ροής (m/s)</t>
  </si>
  <si>
    <t>Βρόγχος I</t>
  </si>
  <si>
    <t>Δεδομένα</t>
  </si>
  <si>
    <t>Γραμμικές απώλειες (m)</t>
  </si>
  <si>
    <t>1η Δοκιμή</t>
  </si>
  <si>
    <t>δ</t>
  </si>
  <si>
    <t>δ ΔQ</t>
  </si>
  <si>
    <t>Πρόσημο (+1 ή -1)</t>
  </si>
  <si>
    <r>
      <t>D=1,2*Q</t>
    </r>
    <r>
      <rPr>
        <vertAlign val="superscript"/>
        <sz val="10"/>
        <rFont val="Arial Greek"/>
        <family val="2"/>
        <charset val="161"/>
      </rPr>
      <t>0,5</t>
    </r>
  </si>
  <si>
    <t>ΣRQ=</t>
  </si>
  <si>
    <t>2ΣRQ=</t>
  </si>
  <si>
    <r>
      <t>δ R Q</t>
    </r>
    <r>
      <rPr>
        <vertAlign val="superscript"/>
        <sz val="10"/>
        <rFont val="Times New Roman Greek"/>
        <family val="1"/>
        <charset val="161"/>
      </rPr>
      <t>2</t>
    </r>
  </si>
  <si>
    <t>Κόμβος</t>
  </si>
  <si>
    <t>Υδραυλικό Φορτίο (m)</t>
  </si>
  <si>
    <t>Υψόμετρο εδάφους (m)</t>
  </si>
  <si>
    <t>Διαθέσιμο Φορτίο (m)</t>
  </si>
  <si>
    <t>Δ</t>
  </si>
  <si>
    <t>EA</t>
  </si>
  <si>
    <t>ΑΔ</t>
  </si>
  <si>
    <t>ΔΓ</t>
  </si>
  <si>
    <t>ΒΓ</t>
  </si>
  <si>
    <t>ΑΒ</t>
  </si>
  <si>
    <t>Re</t>
  </si>
  <si>
    <t>ks/D</t>
  </si>
  <si>
    <t>f</t>
  </si>
  <si>
    <t>2η Δοκιμή</t>
  </si>
  <si>
    <t>V</t>
  </si>
  <si>
    <t>3η Δοκιμή</t>
  </si>
  <si>
    <t>4η Δοκιμή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</si>
</sst>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6" formatCode="0.0000"/>
    <numFmt numFmtId="167" formatCode="0.00000"/>
  </numFmts>
  <fonts count="7" x14ac:knownFonts="1">
    <font>
      <sz val="10"/>
      <name val="Arial Greek"/>
      <charset val="161"/>
    </font>
    <font>
      <b/>
      <sz val="10"/>
      <name val="Arial Greek"/>
      <family val="2"/>
      <charset val="161"/>
    </font>
    <font>
      <vertAlign val="superscript"/>
      <sz val="10"/>
      <name val="Arial Greek"/>
      <family val="2"/>
      <charset val="161"/>
    </font>
    <font>
      <b/>
      <sz val="10"/>
      <name val="Times New Roman Greek"/>
      <family val="1"/>
      <charset val="161"/>
    </font>
    <font>
      <sz val="10"/>
      <name val="Times New Roman Greek"/>
      <family val="1"/>
      <charset val="161"/>
    </font>
    <font>
      <vertAlign val="superscript"/>
      <sz val="10"/>
      <name val="Times New Roman Greek"/>
      <family val="1"/>
      <charset val="161"/>
    </font>
    <font>
      <b/>
      <sz val="10"/>
      <name val="Times New Roman Greek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0" borderId="6" xfId="0" applyBorder="1" applyAlignment="1">
      <alignment vertical="top"/>
    </xf>
    <xf numFmtId="2" fontId="0" fillId="0" borderId="4" xfId="0" applyNumberFormat="1" applyBorder="1" applyAlignment="1" applyProtection="1">
      <alignment vertical="top"/>
      <protection hidden="1"/>
    </xf>
    <xf numFmtId="2" fontId="0" fillId="0" borderId="5" xfId="0" applyNumberFormat="1" applyBorder="1" applyAlignment="1" applyProtection="1">
      <alignment vertical="top"/>
      <protection hidden="1"/>
    </xf>
    <xf numFmtId="2" fontId="0" fillId="0" borderId="6" xfId="0" applyNumberFormat="1" applyBorder="1" applyAlignment="1" applyProtection="1">
      <alignment vertical="top"/>
      <protection hidden="1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3" fillId="0" borderId="8" xfId="0" applyFont="1" applyBorder="1"/>
    <xf numFmtId="166" fontId="4" fillId="0" borderId="5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center"/>
    </xf>
    <xf numFmtId="164" fontId="0" fillId="0" borderId="5" xfId="0" applyNumberFormat="1" applyBorder="1" applyAlignment="1">
      <alignment horizontal="center" vertical="top" wrapText="1"/>
    </xf>
    <xf numFmtId="164" fontId="0" fillId="0" borderId="5" xfId="0" applyNumberFormat="1" applyBorder="1" applyAlignment="1">
      <alignment vertical="top"/>
    </xf>
    <xf numFmtId="0" fontId="4" fillId="0" borderId="5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0" fillId="0" borderId="0" xfId="0" applyBorder="1" applyAlignment="1">
      <alignment vertical="top"/>
    </xf>
    <xf numFmtId="166" fontId="4" fillId="0" borderId="5" xfId="0" applyNumberFormat="1" applyFont="1" applyBorder="1" applyAlignment="1">
      <alignment horizontal="left"/>
    </xf>
    <xf numFmtId="0" fontId="0" fillId="0" borderId="2" xfId="0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2" fontId="0" fillId="0" borderId="4" xfId="0" applyNumberFormat="1" applyBorder="1" applyAlignment="1" applyProtection="1">
      <alignment horizontal="center" vertical="top"/>
      <protection hidden="1"/>
    </xf>
    <xf numFmtId="2" fontId="0" fillId="0" borderId="5" xfId="0" applyNumberFormat="1" applyBorder="1" applyAlignment="1" applyProtection="1">
      <alignment horizontal="center" vertical="top"/>
      <protection hidden="1"/>
    </xf>
    <xf numFmtId="0" fontId="0" fillId="0" borderId="5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164" fontId="0" fillId="0" borderId="6" xfId="0" applyNumberFormat="1" applyBorder="1" applyAlignment="1" applyProtection="1">
      <alignment horizontal="center" vertical="top"/>
      <protection hidden="1"/>
    </xf>
    <xf numFmtId="164" fontId="4" fillId="0" borderId="0" xfId="0" applyNumberFormat="1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1" fillId="0" borderId="10" xfId="0" applyFont="1" applyBorder="1" applyAlignment="1">
      <alignment horizontal="left" vertical="top"/>
    </xf>
    <xf numFmtId="0" fontId="1" fillId="0" borderId="10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0" fillId="0" borderId="5" xfId="0" applyFill="1" applyBorder="1" applyAlignment="1">
      <alignment horizontal="center" vertical="top"/>
    </xf>
    <xf numFmtId="0" fontId="4" fillId="0" borderId="0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7" fontId="4" fillId="0" borderId="5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 vertical="top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C17" sqref="C17:C18"/>
    </sheetView>
  </sheetViews>
  <sheetFormatPr defaultColWidth="9.140625" defaultRowHeight="12.75" x14ac:dyDescent="0.2"/>
  <cols>
    <col min="1" max="1" width="7.28515625" style="3" customWidth="1"/>
    <col min="2" max="2" width="7" style="3" customWidth="1"/>
    <col min="3" max="3" width="11.42578125" style="3" customWidth="1"/>
    <col min="4" max="4" width="9.5703125" style="3" customWidth="1"/>
    <col min="5" max="5" width="11.7109375" style="3" customWidth="1"/>
    <col min="6" max="6" width="8" style="3" customWidth="1"/>
    <col min="7" max="7" width="5" customWidth="1"/>
    <col min="8" max="11" width="9.140625" style="3"/>
    <col min="12" max="12" width="9.42578125" style="3" customWidth="1"/>
    <col min="13" max="16384" width="9.140625" style="3"/>
  </cols>
  <sheetData>
    <row r="1" spans="1:10" s="2" customFormat="1" x14ac:dyDescent="0.2"/>
    <row r="2" spans="1:10" ht="27" customHeight="1" thickBot="1" x14ac:dyDescent="0.25">
      <c r="A2" s="2" t="s">
        <v>13</v>
      </c>
      <c r="H2" s="46" t="s">
        <v>9</v>
      </c>
      <c r="I2" s="46"/>
    </row>
    <row r="3" spans="1:10" s="1" customFormat="1" ht="40.5" customHeight="1" thickTop="1" x14ac:dyDescent="0.2">
      <c r="A3" s="4" t="s">
        <v>5</v>
      </c>
      <c r="B3" s="5" t="s">
        <v>6</v>
      </c>
      <c r="C3" s="5" t="s">
        <v>19</v>
      </c>
      <c r="D3" s="5" t="s">
        <v>7</v>
      </c>
      <c r="E3" s="5" t="s">
        <v>8</v>
      </c>
      <c r="F3" s="40" t="s">
        <v>18</v>
      </c>
      <c r="H3" s="4" t="s">
        <v>10</v>
      </c>
      <c r="I3" s="5" t="s">
        <v>11</v>
      </c>
      <c r="J3" s="6" t="s">
        <v>14</v>
      </c>
    </row>
    <row r="4" spans="1:10" ht="25.5" x14ac:dyDescent="0.2">
      <c r="A4" s="7"/>
      <c r="B4" s="8"/>
      <c r="C4" s="8"/>
      <c r="D4" s="8"/>
      <c r="E4" s="27"/>
      <c r="F4" s="8" t="s">
        <v>12</v>
      </c>
      <c r="G4" s="1"/>
      <c r="H4" s="7"/>
      <c r="I4" s="8"/>
      <c r="J4" s="12"/>
    </row>
    <row r="5" spans="1:10" x14ac:dyDescent="0.2">
      <c r="A5" s="9" t="s">
        <v>28</v>
      </c>
      <c r="B5" s="31">
        <v>500</v>
      </c>
      <c r="C5" s="10">
        <f>1.2*SQRT(E5/1000)</f>
        <v>0.253765245847417</v>
      </c>
      <c r="D5" s="10">
        <v>0.25</v>
      </c>
      <c r="E5" s="28">
        <v>44.72</v>
      </c>
      <c r="F5" s="11"/>
      <c r="H5" s="13">
        <f>E5</f>
        <v>44.72</v>
      </c>
      <c r="I5" s="14">
        <f>4*(H5/1000)/3.14/(D5^2)</f>
        <v>0.91149044585987249</v>
      </c>
      <c r="J5" s="15">
        <f>0.0826*0.016*B5*(H5/1000)^2/(D5)^5</f>
        <v>1.35323611824128</v>
      </c>
    </row>
    <row r="6" spans="1:10" x14ac:dyDescent="0.2">
      <c r="A6" s="9" t="s">
        <v>29</v>
      </c>
      <c r="B6" s="10">
        <v>200</v>
      </c>
      <c r="C6" s="10">
        <f>1.2*SQRT(E6/1000)</f>
        <v>0.18590320061795601</v>
      </c>
      <c r="D6" s="10">
        <v>0.15</v>
      </c>
      <c r="E6" s="28">
        <v>24</v>
      </c>
      <c r="F6" s="49">
        <v>1</v>
      </c>
      <c r="H6" s="13">
        <f>E6</f>
        <v>24</v>
      </c>
      <c r="I6" s="14">
        <f>4*(H6/1000)/3.14/(D6^2)</f>
        <v>1.3588110403397029</v>
      </c>
      <c r="J6" s="15">
        <f>0.0826*0.016*B6*(H6/1000)^2/(D6)^5</f>
        <v>2.0049161481481481</v>
      </c>
    </row>
    <row r="7" spans="1:10" x14ac:dyDescent="0.2">
      <c r="A7" s="9" t="s">
        <v>30</v>
      </c>
      <c r="B7" s="10">
        <v>400</v>
      </c>
      <c r="C7" s="10">
        <f t="shared" ref="C7:C9" si="0">1.2*SQRT(E7/1000)</f>
        <v>0.12190488095232282</v>
      </c>
      <c r="D7" s="10">
        <v>0.15</v>
      </c>
      <c r="E7" s="28">
        <v>10.32</v>
      </c>
      <c r="F7" s="49">
        <v>1</v>
      </c>
      <c r="H7" s="13">
        <f>E7</f>
        <v>10.32</v>
      </c>
      <c r="I7" s="14">
        <f>4*(H7/1000)/3.14/(D7^2)</f>
        <v>0.58428874734607228</v>
      </c>
      <c r="J7" s="15">
        <f>0.0826*0.016*B7*(H7/1000)^2/(D7)^5</f>
        <v>0.7414179915851854</v>
      </c>
    </row>
    <row r="8" spans="1:10" x14ac:dyDescent="0.2">
      <c r="A8" s="9" t="s">
        <v>31</v>
      </c>
      <c r="B8" s="10">
        <v>200</v>
      </c>
      <c r="C8" s="10">
        <f t="shared" si="0"/>
        <v>6.9558608381709297E-2</v>
      </c>
      <c r="D8" s="10">
        <v>0.15</v>
      </c>
      <c r="E8" s="28">
        <v>3.36</v>
      </c>
      <c r="F8" s="49">
        <v>-1</v>
      </c>
      <c r="H8" s="13">
        <f>E8</f>
        <v>3.36</v>
      </c>
      <c r="I8" s="14">
        <f>4*(H8/1000)/3.14/(D8^2)</f>
        <v>0.19023354564755837</v>
      </c>
      <c r="J8" s="15">
        <f>0.0826*0.016*B8*(H8/1000)^2/(D8)^5</f>
        <v>3.9296356503703701E-2</v>
      </c>
    </row>
    <row r="9" spans="1:10" x14ac:dyDescent="0.2">
      <c r="A9" s="9" t="s">
        <v>32</v>
      </c>
      <c r="B9" s="10">
        <v>400</v>
      </c>
      <c r="C9" s="10">
        <f t="shared" si="0"/>
        <v>0.13167232055371395</v>
      </c>
      <c r="D9" s="10">
        <v>0.15</v>
      </c>
      <c r="E9" s="28">
        <v>12.04</v>
      </c>
      <c r="F9" s="49">
        <v>-1</v>
      </c>
      <c r="H9" s="13">
        <f>E9</f>
        <v>12.04</v>
      </c>
      <c r="I9" s="14">
        <f>4*(H9/1000)/3.14/(D9^2)</f>
        <v>0.6816702052370841</v>
      </c>
      <c r="J9" s="15">
        <f>0.0826*0.016*B9*(H9/1000)^2/(D9)^5</f>
        <v>1.0091522663242796</v>
      </c>
    </row>
  </sheetData>
  <mergeCells count="1">
    <mergeCell ref="H2:I2"/>
  </mergeCells>
  <phoneticPr fontId="0" type="noConversion"/>
  <printOptions horizontalCentered="1"/>
  <pageMargins left="0.15748031496062992" right="0.15748031496062992" top="1.5748031496062993" bottom="0.59055118110236227" header="0.51181102362204722" footer="0.51181102362204722"/>
  <pageSetup paperSize="9" orientation="landscape" horizontalDpi="4294967292" verticalDpi="360" r:id="rId1"/>
  <headerFooter alignWithMargins="0">
    <oddHeader>&amp;LΠανεπιστήμιο ΘεσσαλίαςΤμήμα Πολιτικών ΜηχανικώνΝικήτας ΜυλόπουλοςΛέκτορας&amp;C&amp;"Arial Greek,Bold"&amp;11Υδρεύσεις&amp;10Επίλυση Βρογχωτού Δικτύου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workbookViewId="0">
      <selection activeCell="B50" sqref="B50"/>
    </sheetView>
  </sheetViews>
  <sheetFormatPr defaultColWidth="9.140625" defaultRowHeight="12.75" x14ac:dyDescent="0.2"/>
  <cols>
    <col min="1" max="16384" width="9.140625" style="18"/>
  </cols>
  <sheetData/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portrait" horizontalDpi="360" verticalDpi="360" r:id="rId1"/>
  <headerFooter alignWithMargins="0">
    <oddHeader>&amp;LΜάθημα: ΥδρεύσειςΔιδάσκων: Ν. Θεοδοσίου&amp;CΠΑΝΕΠΙΣΤΗΜΙΟ ΘΕΣΣΑΛΙΑΣΤΜΗΜΑ ΠΟΛΙΤΙΚΩΝ ΜΗΧΑΝΙΚΩΝ&amp;RΑκαδημαϊκό έτος: 1998-99Εξάμηνο σπουδών: 7ο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B44" sqref="B44"/>
    </sheetView>
  </sheetViews>
  <sheetFormatPr defaultColWidth="9.140625" defaultRowHeight="12.75" x14ac:dyDescent="0.2"/>
  <cols>
    <col min="1" max="16384" width="9.140625" style="18"/>
  </cols>
  <sheetData/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portrait" horizontalDpi="360" verticalDpi="360" r:id="rId1"/>
  <headerFooter alignWithMargins="0">
    <oddHeader>&amp;LΜάθημα: ΥδρεύσειςΔιδάσκων: Ν. Θεοδοσίου&amp;CΠΑΝΕΠΙΣΤΗΜΙΟ ΘΕΣΣΑΛΙΑΣΤΜΗΜΑ ΠΟΛΙΤΙΚΩΝ ΜΗΧΑΝΙΚΩΝ&amp;RΑκαδημαϊκό έτος: 1998-99Εξάμηνο σπουδών: 7ο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2" sqref="C22"/>
    </sheetView>
  </sheetViews>
  <sheetFormatPr defaultRowHeight="12.75" x14ac:dyDescent="0.2"/>
  <sheetData/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portrait" horizontalDpi="360" verticalDpi="360" r:id="rId1"/>
  <headerFooter alignWithMargins="0">
    <oddHeader>&amp;LΜάθημα: ΥδρεύσειςΔιδάσκων: Ν. Θεοδοσίου&amp;CΠΑΝΕΠΙΣΤΗΜΙΟ ΘΕΣΣΑΛΙΑΣΤΜΗΜΑ ΠΟΛΙΤΙΚΩΝ ΜΗΧΑΝΙΚΩΝ&amp;RΑκαδημαϊκό έτος: 1998-99Εξάμηνο σπουδών: 7ο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0" sqref="C20"/>
    </sheetView>
  </sheetViews>
  <sheetFormatPr defaultRowHeight="12.75" x14ac:dyDescent="0.2"/>
  <sheetData/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portrait" horizontalDpi="360" verticalDpi="360" r:id="rId1"/>
  <headerFooter alignWithMargins="0">
    <oddHeader>&amp;LΜάθημα: ΥδρεύσειςΔιδάσκων: Ν. Θεοδοσίου&amp;CΠΑΝΕΠΙΣΤΗΜΙΟ ΘΕΣΣΑΛΙΑΣΤΜΗΜΑ ΠΟΛΙΤΙΚΩΝ ΜΗΧΑΝΙΚΩΝ&amp;RΑκαδημαϊκό έτος: 1998-99Εξάμηνο σπουδών: 7ο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6" sqref="E26"/>
    </sheetView>
  </sheetViews>
  <sheetFormatPr defaultRowHeight="12.75" x14ac:dyDescent="0.2"/>
  <sheetData/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portrait" horizontalDpi="360" verticalDpi="360" r:id="rId1"/>
  <headerFooter alignWithMargins="0">
    <oddHeader>&amp;LΜάθημα: ΥδρεύσειςΔιδάσκων: Ν. Θεοδοσίου&amp;CΠΑΝΕΠΙΣΤΗΜΙΟ ΘΕΣΣΑΛΙΑΣΤΜΗΜΑ ΠΟΛΙΤΙΚΩΝ ΜΗΧΑΝΙΚΩΝ&amp;RΑκαδημαϊκό έτος: 1998-99Εξάμηνο σπουδών: 7ο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3" sqref="B13"/>
    </sheetView>
  </sheetViews>
  <sheetFormatPr defaultRowHeight="12.75" x14ac:dyDescent="0.2"/>
  <sheetData/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portrait" horizontalDpi="360" verticalDpi="360" r:id="rId1"/>
  <headerFooter alignWithMargins="0">
    <oddHeader>&amp;LΜάθημα: ΥδρεύσειςΔιδάσκων: Ν. Θεοδοσίου&amp;CΠΑΝΕΠΙΣΤΗΜΙΟ ΘΕΣΣΑΛΙΑΣΤΜΗΜΑ ΠΟΛΙΤΙΚΩΝ ΜΗΧΑΝΙΚΩΝ&amp;RΑκαδημαϊκό έτος: 1998-99Εξάμηνο σπουδών: 7ο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>
      <selection activeCell="B28" sqref="B28"/>
    </sheetView>
  </sheetViews>
  <sheetFormatPr defaultRowHeight="12.75" x14ac:dyDescent="0.2"/>
  <sheetData/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portrait" horizontalDpi="360" verticalDpi="360" r:id="rId1"/>
  <headerFooter alignWithMargins="0">
    <oddHeader>&amp;LΜάθημα: ΥδρεύσειςΔιδάσκων: Ν. Θεοδοσίου&amp;CΠΑΝΕΠΙΣΤΗΜΙΟ ΘΕΣΣΑΛΙΑΣΤΜΗΜΑ ΠΟΛΙΤΙΚΩΝ ΜΗΧΑΝΙΚΩΝ&amp;RΑκαδημαϊκό έτος: 1998-99Εξάμηνο σπουδών: 7ο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opLeftCell="A19" zoomScale="90" zoomScaleNormal="90" workbookViewId="0">
      <selection activeCell="G34" sqref="G34"/>
    </sheetView>
  </sheetViews>
  <sheetFormatPr defaultColWidth="9.140625" defaultRowHeight="12.75" x14ac:dyDescent="0.2"/>
  <cols>
    <col min="1" max="1" width="9.85546875" style="18" customWidth="1"/>
    <col min="2" max="5" width="10.7109375" style="18" customWidth="1"/>
    <col min="6" max="8" width="13.7109375" style="18" customWidth="1"/>
    <col min="9" max="9" width="10.7109375" style="18" customWidth="1"/>
    <col min="10" max="10" width="15.28515625" style="18" customWidth="1"/>
    <col min="11" max="11" width="15.85546875" style="18" customWidth="1"/>
    <col min="12" max="13" width="10.7109375" style="18" customWidth="1"/>
    <col min="14" max="20" width="9.140625" style="18"/>
    <col min="21" max="21" width="9.5703125" style="18" customWidth="1"/>
    <col min="22" max="22" width="10.28515625" style="18" customWidth="1"/>
    <col min="23" max="23" width="10.7109375" style="18" customWidth="1"/>
    <col min="24" max="16384" width="9.140625" style="18"/>
  </cols>
  <sheetData>
    <row r="1" spans="1:16" s="16" customFormat="1" ht="14.25" customHeight="1" x14ac:dyDescent="0.2">
      <c r="B1" s="16" t="s">
        <v>15</v>
      </c>
      <c r="C1" s="17"/>
    </row>
    <row r="2" spans="1:16" hidden="1" x14ac:dyDescent="0.2"/>
    <row r="3" spans="1:16" hidden="1" x14ac:dyDescent="0.2">
      <c r="B3" s="16"/>
    </row>
    <row r="4" spans="1:16" ht="15.75" x14ac:dyDescent="0.2">
      <c r="A4" s="19"/>
      <c r="B4" s="20" t="s">
        <v>0</v>
      </c>
      <c r="C4" s="20" t="s">
        <v>16</v>
      </c>
      <c r="D4" s="20" t="s">
        <v>1</v>
      </c>
      <c r="E4" s="20" t="s">
        <v>37</v>
      </c>
      <c r="F4" s="20" t="s">
        <v>33</v>
      </c>
      <c r="G4" s="20" t="s">
        <v>34</v>
      </c>
      <c r="H4" s="20" t="s">
        <v>35</v>
      </c>
      <c r="I4" s="20" t="s">
        <v>2</v>
      </c>
      <c r="J4" s="20" t="s">
        <v>3</v>
      </c>
      <c r="K4" s="20" t="s">
        <v>22</v>
      </c>
      <c r="L4" s="20" t="s">
        <v>17</v>
      </c>
      <c r="M4" s="20" t="s">
        <v>1</v>
      </c>
      <c r="N4" s="21"/>
      <c r="O4" s="21"/>
      <c r="P4" s="21"/>
    </row>
    <row r="5" spans="1:16" x14ac:dyDescent="0.2">
      <c r="A5" s="22"/>
      <c r="B5" s="9" t="s">
        <v>29</v>
      </c>
      <c r="C5" s="20">
        <f>Δεδομένα!F6</f>
        <v>1</v>
      </c>
      <c r="D5" s="20">
        <f>Δεδομένα!E6</f>
        <v>24</v>
      </c>
      <c r="E5" s="20">
        <f>4*(D5/1000)/3.14/(Δεδομένα!D6^2)</f>
        <v>1.3588110403397029</v>
      </c>
      <c r="F5" s="51">
        <f>E5*Δεδομένα!D6*1000000/1.2</f>
        <v>169851.38004246284</v>
      </c>
      <c r="G5" s="52">
        <f>0.0001/Δεδομένα!D6</f>
        <v>6.6666666666666675E-4</v>
      </c>
      <c r="H5" s="52">
        <f>(0.25/((LOG((5.74/((F5)^(0.9)))+(G5/3.7))^2)))</f>
        <v>2.0024860591044392E-2</v>
      </c>
      <c r="I5" s="29">
        <f>0.0826*H5*Δεδομένα!B6/(Δεδομένα!D6^5)</f>
        <v>4356.3548571397978</v>
      </c>
      <c r="J5" s="29">
        <f>I5*ABS(D5)</f>
        <v>104552.51657135514</v>
      </c>
      <c r="K5" s="29">
        <f>C5*J5*D5</f>
        <v>2509260.3977125231</v>
      </c>
      <c r="L5" s="29">
        <f>C5*M9</f>
        <v>-3.1399640938400681</v>
      </c>
      <c r="M5" s="29">
        <f>D5+L5</f>
        <v>20.860035906159933</v>
      </c>
      <c r="N5" s="21"/>
      <c r="O5" s="21"/>
      <c r="P5" s="21"/>
    </row>
    <row r="6" spans="1:16" x14ac:dyDescent="0.2">
      <c r="A6" s="24" t="s">
        <v>12</v>
      </c>
      <c r="B6" s="9" t="s">
        <v>30</v>
      </c>
      <c r="C6" s="20">
        <f>Δεδομένα!F7</f>
        <v>1</v>
      </c>
      <c r="D6" s="20">
        <f>Δεδομένα!E7</f>
        <v>10.32</v>
      </c>
      <c r="E6" s="20">
        <f>4*(D6/1000)/3.14/(Δεδομένα!D7^2)</f>
        <v>0.58428874734607228</v>
      </c>
      <c r="F6" s="51">
        <f>E6*Δεδομένα!D7*1000000/1.2</f>
        <v>73036.093418259028</v>
      </c>
      <c r="G6" s="52">
        <f>0.0001/Δεδομένα!D7</f>
        <v>6.6666666666666675E-4</v>
      </c>
      <c r="H6" s="52">
        <f t="shared" ref="H6:H8" si="0">(0.25/((LOG((5.74/((F6)^(0.9)))+(G6/3.7))^2)))</f>
        <v>2.1938806411181379E-2</v>
      </c>
      <c r="I6" s="29">
        <f>0.0826*H6*Δεδομένα!B7/(Δεδομένα!D7^5)</f>
        <v>9545.4573014048765</v>
      </c>
      <c r="J6" s="29">
        <f>I6*ABS(D6)</f>
        <v>98509.119350498324</v>
      </c>
      <c r="K6" s="29">
        <f>C6*J6*D6</f>
        <v>1016614.1116971427</v>
      </c>
      <c r="L6" s="29">
        <f>C6*M9</f>
        <v>-3.1399640938400681</v>
      </c>
      <c r="M6" s="29">
        <f>D6+L6</f>
        <v>7.1800359061599321</v>
      </c>
      <c r="N6" s="21"/>
      <c r="O6" s="21"/>
      <c r="P6" s="21"/>
    </row>
    <row r="7" spans="1:16" x14ac:dyDescent="0.2">
      <c r="A7" s="22"/>
      <c r="B7" s="9" t="s">
        <v>31</v>
      </c>
      <c r="C7" s="20">
        <f>Δεδομένα!F8</f>
        <v>-1</v>
      </c>
      <c r="D7" s="20">
        <f>Δεδομένα!E8</f>
        <v>3.36</v>
      </c>
      <c r="E7" s="20">
        <f>4*(D7/1000)/3.14/(Δεδομένα!D8^2)</f>
        <v>0.19023354564755837</v>
      </c>
      <c r="F7" s="51">
        <f>E7*Δεδομένα!D8*1000000/1.2</f>
        <v>23779.193205944797</v>
      </c>
      <c r="G7" s="52">
        <f>0.0001/Δεδομένα!D8</f>
        <v>6.6666666666666675E-4</v>
      </c>
      <c r="H7" s="52">
        <f t="shared" si="0"/>
        <v>2.6439178193803411E-2</v>
      </c>
      <c r="I7" s="29">
        <f>0.0826*H7*Δεδομένα!B8/(Δεδομένα!D8^5)</f>
        <v>5751.7724939803447</v>
      </c>
      <c r="J7" s="29">
        <f>I7*ABS(D7)</f>
        <v>19325.955579773956</v>
      </c>
      <c r="K7" s="29">
        <f>C7*J7*D7</f>
        <v>-64935.210748040488</v>
      </c>
      <c r="L7" s="29">
        <f>C7*M9</f>
        <v>3.1399640938400681</v>
      </c>
      <c r="M7" s="29">
        <f>D7+L7</f>
        <v>6.4999640938400685</v>
      </c>
      <c r="N7" s="21"/>
      <c r="O7" s="21"/>
      <c r="P7" s="21"/>
    </row>
    <row r="8" spans="1:16" x14ac:dyDescent="0.2">
      <c r="A8" s="23"/>
      <c r="B8" s="9" t="s">
        <v>32</v>
      </c>
      <c r="C8" s="20">
        <f>Δεδομένα!F9</f>
        <v>-1</v>
      </c>
      <c r="D8" s="20">
        <f>Δεδομένα!E9</f>
        <v>12.04</v>
      </c>
      <c r="E8" s="20">
        <f>4*(D8/1000)/3.14/(Δεδομένα!D9^2)</f>
        <v>0.6816702052370841</v>
      </c>
      <c r="F8" s="51">
        <f>E8*Δεδομένα!D9*1000000/1.2</f>
        <v>85208.775654635509</v>
      </c>
      <c r="G8" s="52">
        <f>0.0001/Δεδομένα!D9</f>
        <v>6.6666666666666675E-4</v>
      </c>
      <c r="H8" s="52">
        <f t="shared" si="0"/>
        <v>2.1510558640263678E-2</v>
      </c>
      <c r="I8" s="29">
        <f>0.0826*H8*Δεδομένα!B9/(Δεδομένα!D9^5)</f>
        <v>9359.128987316044</v>
      </c>
      <c r="J8" s="29">
        <f>I8*ABS(D8)</f>
        <v>112683.91300728515</v>
      </c>
      <c r="K8" s="29">
        <f>C8*J8*D8</f>
        <v>-1356714.3126077133</v>
      </c>
      <c r="L8" s="29">
        <f>C8*M9</f>
        <v>3.1399640938400681</v>
      </c>
      <c r="M8" s="29">
        <f>D8+L8</f>
        <v>15.179964093840066</v>
      </c>
      <c r="N8" s="21"/>
      <c r="O8" s="21"/>
      <c r="P8" s="21"/>
    </row>
    <row r="9" spans="1:16" x14ac:dyDescent="0.2">
      <c r="B9" s="21"/>
      <c r="C9" s="21"/>
      <c r="D9" s="26"/>
      <c r="E9" s="26"/>
      <c r="F9" s="26"/>
      <c r="G9" s="26"/>
      <c r="H9" s="26"/>
      <c r="I9" s="30" t="s">
        <v>20</v>
      </c>
      <c r="J9" s="29">
        <f>SUM(J5:J8)</f>
        <v>335071.50450891256</v>
      </c>
      <c r="K9" s="29">
        <f>SUM(K5:K8)</f>
        <v>2104224.986053912</v>
      </c>
      <c r="L9" s="25" t="s">
        <v>4</v>
      </c>
      <c r="M9" s="32">
        <f>-K9/J10</f>
        <v>-3.1399640938400681</v>
      </c>
      <c r="N9" s="21"/>
      <c r="O9" s="21"/>
      <c r="P9" s="21"/>
    </row>
    <row r="10" spans="1:16" x14ac:dyDescent="0.2">
      <c r="B10" s="21"/>
      <c r="C10" s="21"/>
      <c r="D10" s="26"/>
      <c r="E10" s="26"/>
      <c r="F10" s="26"/>
      <c r="G10" s="26"/>
      <c r="H10" s="26"/>
      <c r="I10" s="30" t="s">
        <v>21</v>
      </c>
      <c r="J10" s="29">
        <f>2*J9</f>
        <v>670143.00901782513</v>
      </c>
      <c r="K10" s="29"/>
      <c r="L10" s="26"/>
      <c r="M10" s="26"/>
      <c r="N10" s="21"/>
      <c r="O10" s="21"/>
      <c r="P10" s="21"/>
    </row>
    <row r="11" spans="1:16" x14ac:dyDescent="0.2">
      <c r="B11" s="21"/>
      <c r="C11" s="21"/>
      <c r="D11" s="26"/>
      <c r="E11" s="26"/>
      <c r="F11" s="26"/>
      <c r="G11" s="26"/>
      <c r="H11" s="26"/>
      <c r="I11" s="30"/>
      <c r="J11" s="50"/>
      <c r="K11" s="50"/>
      <c r="L11" s="26"/>
      <c r="M11" s="26"/>
      <c r="N11" s="21"/>
      <c r="O11" s="21"/>
      <c r="P11" s="21"/>
    </row>
    <row r="12" spans="1:16" x14ac:dyDescent="0.2">
      <c r="A12" s="16"/>
      <c r="B12" s="16" t="s">
        <v>36</v>
      </c>
      <c r="C12" s="17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21"/>
      <c r="O12" s="21"/>
      <c r="P12" s="21"/>
    </row>
    <row r="13" spans="1:16" ht="15.75" x14ac:dyDescent="0.2">
      <c r="A13" s="19"/>
      <c r="B13" s="20" t="s">
        <v>0</v>
      </c>
      <c r="C13" s="20" t="s">
        <v>16</v>
      </c>
      <c r="D13" s="20" t="s">
        <v>1</v>
      </c>
      <c r="E13" s="20" t="s">
        <v>37</v>
      </c>
      <c r="F13" s="20" t="s">
        <v>33</v>
      </c>
      <c r="G13" s="20" t="s">
        <v>34</v>
      </c>
      <c r="H13" s="20" t="s">
        <v>35</v>
      </c>
      <c r="I13" s="20" t="s">
        <v>2</v>
      </c>
      <c r="J13" s="20" t="s">
        <v>3</v>
      </c>
      <c r="K13" s="20" t="s">
        <v>22</v>
      </c>
      <c r="L13" s="20" t="s">
        <v>17</v>
      </c>
      <c r="M13" s="20" t="s">
        <v>1</v>
      </c>
      <c r="N13" s="21"/>
      <c r="O13" s="21"/>
      <c r="P13" s="21"/>
    </row>
    <row r="14" spans="1:16" x14ac:dyDescent="0.2">
      <c r="A14" s="22"/>
      <c r="B14" s="9" t="s">
        <v>29</v>
      </c>
      <c r="C14" s="20">
        <f>C5</f>
        <v>1</v>
      </c>
      <c r="D14" s="20">
        <f>M5</f>
        <v>20.860035906159933</v>
      </c>
      <c r="E14" s="20">
        <f>4*(D14/1000)/3.14/(Δεδομένα!D6^2)</f>
        <v>1.1810352954655308</v>
      </c>
      <c r="F14" s="51">
        <f>E14*Δεδομένα!D6*1000000/1.2</f>
        <v>147629.41193319135</v>
      </c>
      <c r="G14" s="52">
        <f>0.0001/Δεδομένα!D6</f>
        <v>6.6666666666666675E-4</v>
      </c>
      <c r="H14" s="52">
        <f>(0.25/((LOG((5.74/((F14)^(0.9)))+(G14/3.7))^2)))</f>
        <v>2.027557464614816E-2</v>
      </c>
      <c r="I14" s="29">
        <f>0.0826*H14*Δεδομένα!B6/(Δεδομένα!D6^5)</f>
        <v>4410.8970291933192</v>
      </c>
      <c r="J14" s="29">
        <f>I14*ABS(D14)</f>
        <v>92011.470407346817</v>
      </c>
      <c r="K14" s="29">
        <f>C14*J14*D14</f>
        <v>1919362.5764758268</v>
      </c>
      <c r="L14" s="29">
        <f>C14*M18</f>
        <v>-0.18292169749709078</v>
      </c>
      <c r="M14" s="29">
        <f>D14+L14</f>
        <v>20.677114208662843</v>
      </c>
      <c r="N14" s="21"/>
      <c r="O14" s="21"/>
      <c r="P14" s="21"/>
    </row>
    <row r="15" spans="1:16" x14ac:dyDescent="0.2">
      <c r="A15" s="24" t="s">
        <v>12</v>
      </c>
      <c r="B15" s="9" t="s">
        <v>30</v>
      </c>
      <c r="C15" s="20">
        <f t="shared" ref="C15:C17" si="1">C6</f>
        <v>1</v>
      </c>
      <c r="D15" s="20">
        <f t="shared" ref="D15:D17" si="2">M6</f>
        <v>7.1800359061599321</v>
      </c>
      <c r="E15" s="20">
        <f>4*(D15/1000)/3.14/(Δεδομένα!D7^2)</f>
        <v>0.40651300247189998</v>
      </c>
      <c r="F15" s="51">
        <f>E15*Δεδομένα!D7*1000000/1.2</f>
        <v>50814.125308987495</v>
      </c>
      <c r="G15" s="52">
        <f>0.0001/Δεδομένα!D7</f>
        <v>6.6666666666666675E-4</v>
      </c>
      <c r="H15" s="52">
        <f t="shared" ref="H15:H17" si="3">(0.25/((LOG((5.74/((F15)^(0.9)))+(G15/3.7))^2)))</f>
        <v>2.311026273008536E-2</v>
      </c>
      <c r="I15" s="29">
        <f>0.0826*H15*Δεδομένα!B7/(Δεδομένα!D7^5)</f>
        <v>10055.151678709733</v>
      </c>
      <c r="J15" s="29">
        <f>I15*ABS(D15)</f>
        <v>72196.3500950202</v>
      </c>
      <c r="K15" s="29">
        <f>C15*J15*D15</f>
        <v>518372.38597593806</v>
      </c>
      <c r="L15" s="29">
        <f>C15*M18</f>
        <v>-0.18292169749709078</v>
      </c>
      <c r="M15" s="29">
        <f>D15+L15</f>
        <v>6.9971142086628415</v>
      </c>
      <c r="N15" s="21"/>
      <c r="O15" s="21"/>
      <c r="P15" s="21"/>
    </row>
    <row r="16" spans="1:16" x14ac:dyDescent="0.2">
      <c r="A16" s="22"/>
      <c r="B16" s="9" t="s">
        <v>31</v>
      </c>
      <c r="C16" s="20">
        <f t="shared" si="1"/>
        <v>-1</v>
      </c>
      <c r="D16" s="20">
        <f t="shared" si="2"/>
        <v>6.4999640938400685</v>
      </c>
      <c r="E16" s="20">
        <f>4*(D16/1000)/3.14/(Δεδομένα!D8^2)</f>
        <v>0.3680092905217307</v>
      </c>
      <c r="F16" s="51">
        <f>E16*Δεδομένα!D8*1000000/1.2</f>
        <v>46001.161315216334</v>
      </c>
      <c r="G16" s="52">
        <f>0.0001/Δεδομένα!D8</f>
        <v>6.6666666666666675E-4</v>
      </c>
      <c r="H16" s="52">
        <f t="shared" si="3"/>
        <v>2.3475026336041586E-2</v>
      </c>
      <c r="I16" s="29">
        <f>0.0826*H16*Δεδομένα!B8/(Δεδομένα!D8^5)</f>
        <v>5106.9291861255251</v>
      </c>
      <c r="J16" s="29">
        <f>I16*ABS(D16)</f>
        <v>33194.856339599799</v>
      </c>
      <c r="K16" s="29">
        <f>C16*J16*D16</f>
        <v>-215765.37430757805</v>
      </c>
      <c r="L16" s="29">
        <f>C16*M18</f>
        <v>0.18292169749709078</v>
      </c>
      <c r="M16" s="29">
        <f>D16+L16</f>
        <v>6.6828857913371591</v>
      </c>
      <c r="N16" s="21"/>
      <c r="O16" s="21"/>
      <c r="P16" s="21"/>
    </row>
    <row r="17" spans="1:16" x14ac:dyDescent="0.2">
      <c r="A17" s="23"/>
      <c r="B17" s="9" t="s">
        <v>32</v>
      </c>
      <c r="C17" s="20">
        <f t="shared" si="1"/>
        <v>-1</v>
      </c>
      <c r="D17" s="20">
        <f t="shared" si="2"/>
        <v>15.179964093840066</v>
      </c>
      <c r="E17" s="20">
        <f>4*(D17/1000)/3.14/(Δεδομένα!D9^2)</f>
        <v>0.85944595011125646</v>
      </c>
      <c r="F17" s="51">
        <f>E17*Δεδομένα!D9*1000000/1.2</f>
        <v>107430.74376390707</v>
      </c>
      <c r="G17" s="52">
        <f>0.0001/Δεδομένα!D9</f>
        <v>6.6666666666666675E-4</v>
      </c>
      <c r="H17" s="52">
        <f t="shared" si="3"/>
        <v>2.0937287251115256E-2</v>
      </c>
      <c r="I17" s="29">
        <f>0.0826*H17*Δεδομένα!B9/(Δεδομένα!D9^5)</f>
        <v>9109.7016727815408</v>
      </c>
      <c r="J17" s="29">
        <f>I17*ABS(D17)</f>
        <v>138284.94429841859</v>
      </c>
      <c r="K17" s="29">
        <f>C17*J17*D17</f>
        <v>-2099160.4891686677</v>
      </c>
      <c r="L17" s="29">
        <f>C17*M18</f>
        <v>0.18292169749709078</v>
      </c>
      <c r="M17" s="29">
        <f>D17+L17</f>
        <v>15.362885791337158</v>
      </c>
      <c r="N17" s="21"/>
      <c r="O17" s="21"/>
      <c r="P17" s="21"/>
    </row>
    <row r="18" spans="1:16" x14ac:dyDescent="0.2">
      <c r="B18" s="21"/>
      <c r="C18" s="21"/>
      <c r="D18" s="26"/>
      <c r="E18" s="26"/>
      <c r="F18" s="26"/>
      <c r="G18" s="26"/>
      <c r="H18" s="26"/>
      <c r="I18" s="30" t="s">
        <v>20</v>
      </c>
      <c r="J18" s="29">
        <f>SUM(J14:J17)</f>
        <v>335687.6211403854</v>
      </c>
      <c r="K18" s="29">
        <f>SUM(K14:K17)</f>
        <v>122809.09897551918</v>
      </c>
      <c r="L18" s="25" t="s">
        <v>4</v>
      </c>
      <c r="M18" s="32">
        <f>-K18/J19</f>
        <v>-0.18292169749709078</v>
      </c>
      <c r="N18" s="21"/>
      <c r="O18" s="21"/>
      <c r="P18" s="21"/>
    </row>
    <row r="19" spans="1:16" x14ac:dyDescent="0.2">
      <c r="B19" s="21"/>
      <c r="C19" s="21"/>
      <c r="D19" s="26"/>
      <c r="E19" s="26"/>
      <c r="F19" s="26"/>
      <c r="G19" s="26"/>
      <c r="H19" s="26"/>
      <c r="I19" s="30" t="s">
        <v>21</v>
      </c>
      <c r="J19" s="29">
        <f>2*J18</f>
        <v>671375.24228077079</v>
      </c>
      <c r="K19" s="29"/>
      <c r="L19" s="26"/>
      <c r="M19" s="26"/>
      <c r="N19" s="21"/>
      <c r="O19" s="21"/>
      <c r="P19" s="21"/>
    </row>
    <row r="20" spans="1:16" x14ac:dyDescent="0.2">
      <c r="B20" s="21"/>
      <c r="C20" s="21"/>
      <c r="D20" s="26"/>
      <c r="E20" s="26"/>
      <c r="F20" s="26"/>
      <c r="G20" s="26"/>
      <c r="H20" s="26"/>
      <c r="I20" s="30"/>
      <c r="J20" s="50"/>
      <c r="K20" s="50"/>
      <c r="L20" s="26"/>
      <c r="M20" s="26"/>
      <c r="N20" s="21"/>
      <c r="O20" s="21"/>
      <c r="P20" s="21"/>
    </row>
    <row r="21" spans="1:16" x14ac:dyDescent="0.2">
      <c r="B21" s="21"/>
      <c r="C21" s="21"/>
      <c r="D21" s="26"/>
      <c r="E21" s="26"/>
      <c r="F21" s="26"/>
      <c r="G21" s="26"/>
      <c r="H21" s="26"/>
      <c r="I21" s="30"/>
      <c r="J21" s="50"/>
      <c r="K21" s="50"/>
      <c r="L21" s="26"/>
      <c r="M21" s="26"/>
      <c r="N21" s="21"/>
      <c r="O21" s="21"/>
      <c r="P21" s="21"/>
    </row>
    <row r="22" spans="1:16" x14ac:dyDescent="0.2">
      <c r="A22" s="16"/>
      <c r="B22" s="16" t="s">
        <v>38</v>
      </c>
      <c r="C22" s="17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21"/>
      <c r="O22" s="21"/>
      <c r="P22" s="21"/>
    </row>
    <row r="23" spans="1:16" ht="15.75" x14ac:dyDescent="0.2">
      <c r="A23" s="19"/>
      <c r="B23" s="20" t="s">
        <v>0</v>
      </c>
      <c r="C23" s="20" t="s">
        <v>16</v>
      </c>
      <c r="D23" s="20" t="s">
        <v>1</v>
      </c>
      <c r="E23" s="20" t="s">
        <v>37</v>
      </c>
      <c r="F23" s="20" t="s">
        <v>33</v>
      </c>
      <c r="G23" s="20" t="s">
        <v>34</v>
      </c>
      <c r="H23" s="20" t="s">
        <v>35</v>
      </c>
      <c r="I23" s="20" t="s">
        <v>2</v>
      </c>
      <c r="J23" s="20" t="s">
        <v>3</v>
      </c>
      <c r="K23" s="20" t="s">
        <v>22</v>
      </c>
      <c r="L23" s="20" t="s">
        <v>17</v>
      </c>
      <c r="M23" s="20" t="s">
        <v>1</v>
      </c>
      <c r="N23" s="21"/>
      <c r="O23" s="21"/>
      <c r="P23" s="21"/>
    </row>
    <row r="24" spans="1:16" x14ac:dyDescent="0.2">
      <c r="A24" s="22"/>
      <c r="B24" s="9" t="s">
        <v>29</v>
      </c>
      <c r="C24" s="20">
        <f>C14</f>
        <v>1</v>
      </c>
      <c r="D24" s="20">
        <f>M14</f>
        <v>20.677114208662843</v>
      </c>
      <c r="E24" s="20">
        <f>4*(D24/1000)/3.14/(Δεδομένα!D6^2)</f>
        <v>1.1706787945456669</v>
      </c>
      <c r="F24" s="51">
        <f>E24*Δεδομένα!D6*1000000/1.2</f>
        <v>146334.84931820838</v>
      </c>
      <c r="G24" s="52">
        <f>0.0001/Δεδομένα!D6</f>
        <v>6.6666666666666675E-4</v>
      </c>
      <c r="H24" s="52">
        <f>(0.25/((LOG((5.74/((F24)^(0.9)))+(G24/3.7))^2)))</f>
        <v>2.029212324801501E-2</v>
      </c>
      <c r="I24" s="29">
        <f>0.0826*H24*Δεδομένα!B6/(Δεδομένα!D6^5)</f>
        <v>4414.4971332636442</v>
      </c>
      <c r="J24" s="29">
        <f>I24*ABS(D24)</f>
        <v>91279.06139830708</v>
      </c>
      <c r="K24" s="29">
        <f>C24*J24*D24</f>
        <v>1887387.5773923434</v>
      </c>
      <c r="L24" s="29">
        <f>C24*M28</f>
        <v>-1.0947792089835861E-2</v>
      </c>
      <c r="M24" s="29">
        <f>D24+L24</f>
        <v>20.666166416573006</v>
      </c>
      <c r="N24" s="21"/>
      <c r="O24" s="21"/>
      <c r="P24" s="21"/>
    </row>
    <row r="25" spans="1:16" x14ac:dyDescent="0.2">
      <c r="A25" s="24" t="s">
        <v>12</v>
      </c>
      <c r="B25" s="9" t="s">
        <v>30</v>
      </c>
      <c r="C25" s="20">
        <f t="shared" ref="C25:C27" si="4">C15</f>
        <v>1</v>
      </c>
      <c r="D25" s="20">
        <f t="shared" ref="D25:D27" si="5">M15</f>
        <v>6.9971142086628415</v>
      </c>
      <c r="E25" s="20">
        <f>4*(D25/1000)/3.14/(Δεδομένα!D7^2)</f>
        <v>0.3961565015520363</v>
      </c>
      <c r="F25" s="51">
        <f>E25*Δεδομένα!D7*1000000/1.2</f>
        <v>49519.56269400454</v>
      </c>
      <c r="G25" s="52">
        <f>0.0001/Δεδομένα!D7</f>
        <v>6.6666666666666675E-4</v>
      </c>
      <c r="H25" s="52">
        <f t="shared" ref="H25:H27" si="6">(0.25/((LOG((5.74/((F25)^(0.9)))+(G25/3.7))^2)))</f>
        <v>2.3202976212885151E-2</v>
      </c>
      <c r="I25" s="29">
        <f>0.0826*H25*Δεδομένα!B7/(Δεδομένα!D7^5)</f>
        <v>10095.490819077868</v>
      </c>
      <c r="J25" s="29">
        <f>I25*ABS(D25)</f>
        <v>70639.302253595015</v>
      </c>
      <c r="K25" s="29">
        <f>C25*J25*D25</f>
        <v>494271.26548865874</v>
      </c>
      <c r="L25" s="29">
        <f>C25*M28</f>
        <v>-1.0947792089835861E-2</v>
      </c>
      <c r="M25" s="29">
        <f>D25+L25</f>
        <v>6.9861664165730053</v>
      </c>
      <c r="N25" s="21"/>
      <c r="O25" s="21"/>
      <c r="P25" s="21"/>
    </row>
    <row r="26" spans="1:16" x14ac:dyDescent="0.2">
      <c r="A26" s="22"/>
      <c r="B26" s="9" t="s">
        <v>31</v>
      </c>
      <c r="C26" s="20">
        <f t="shared" si="4"/>
        <v>-1</v>
      </c>
      <c r="D26" s="20">
        <f t="shared" si="5"/>
        <v>6.6828857913371591</v>
      </c>
      <c r="E26" s="20">
        <f>4*(D26/1000)/3.14/(Δεδομένα!D8^2)</f>
        <v>0.37836579144159432</v>
      </c>
      <c r="F26" s="51">
        <f>E26*Δεδομένα!D8*1000000/1.2</f>
        <v>47295.723930199289</v>
      </c>
      <c r="G26" s="52">
        <f>0.0001/Δεδομένα!D8</f>
        <v>6.6666666666666675E-4</v>
      </c>
      <c r="H26" s="52">
        <f t="shared" si="6"/>
        <v>2.3371306576069027E-2</v>
      </c>
      <c r="I26" s="29">
        <f>0.0826*H26*Δεδομένα!B8/(Δεδομένα!D8^5)</f>
        <v>5084.3652297831813</v>
      </c>
      <c r="J26" s="29">
        <f>I26*ABS(D26)</f>
        <v>33978.232152086712</v>
      </c>
      <c r="K26" s="29">
        <f>C26*J26*D26</f>
        <v>-227072.64486393571</v>
      </c>
      <c r="L26" s="29">
        <f>C26*M28</f>
        <v>1.0947792089835861E-2</v>
      </c>
      <c r="M26" s="29">
        <f>D26+L26</f>
        <v>6.6938335834269953</v>
      </c>
      <c r="N26" s="21"/>
      <c r="O26" s="21"/>
      <c r="P26" s="21"/>
    </row>
    <row r="27" spans="1:16" x14ac:dyDescent="0.2">
      <c r="A27" s="23"/>
      <c r="B27" s="9" t="s">
        <v>32</v>
      </c>
      <c r="C27" s="20">
        <f t="shared" si="4"/>
        <v>-1</v>
      </c>
      <c r="D27" s="20">
        <f t="shared" si="5"/>
        <v>15.362885791337158</v>
      </c>
      <c r="E27" s="20">
        <f>4*(D27/1000)/3.14/(Δεδομένα!D9^2)</f>
        <v>0.86980245103112008</v>
      </c>
      <c r="F27" s="51">
        <f>E27*Δεδομένα!D9*1000000/1.2</f>
        <v>108725.30637889002</v>
      </c>
      <c r="G27" s="52">
        <f>0.0001/Δεδομένα!D9</f>
        <v>6.6666666666666675E-4</v>
      </c>
      <c r="H27" s="52">
        <f t="shared" si="6"/>
        <v>2.0909832790595308E-2</v>
      </c>
      <c r="I27" s="29">
        <f>0.0826*H27*Δεδομένα!B9/(Δεδομένα!D9^5)</f>
        <v>9097.7563838850256</v>
      </c>
      <c r="J27" s="29">
        <f>I27*ABS(D27)</f>
        <v>139767.79228303418</v>
      </c>
      <c r="K27" s="29">
        <f>C27*J27*D27</f>
        <v>-2147236.6301515889</v>
      </c>
      <c r="L27" s="29">
        <f>C27*M28</f>
        <v>1.0947792089835861E-2</v>
      </c>
      <c r="M27" s="29">
        <f>D27+L27</f>
        <v>15.373833583426993</v>
      </c>
      <c r="N27" s="21"/>
      <c r="O27" s="21"/>
      <c r="P27" s="21"/>
    </row>
    <row r="28" spans="1:16" x14ac:dyDescent="0.2">
      <c r="B28" s="21"/>
      <c r="C28" s="21"/>
      <c r="D28" s="26"/>
      <c r="E28" s="26"/>
      <c r="F28" s="26"/>
      <c r="G28" s="26"/>
      <c r="H28" s="26"/>
      <c r="I28" s="30" t="s">
        <v>20</v>
      </c>
      <c r="J28" s="29">
        <f>SUM(J24:J27)</f>
        <v>335664.38808702299</v>
      </c>
      <c r="K28" s="29">
        <f>SUM(K24:K27)</f>
        <v>7349.5678654774092</v>
      </c>
      <c r="L28" s="25" t="s">
        <v>4</v>
      </c>
      <c r="M28" s="32">
        <f>-K28/J29</f>
        <v>-1.0947792089835861E-2</v>
      </c>
      <c r="N28" s="21"/>
      <c r="O28" s="21"/>
      <c r="P28" s="21"/>
    </row>
    <row r="29" spans="1:16" x14ac:dyDescent="0.2">
      <c r="B29" s="21"/>
      <c r="C29" s="21"/>
      <c r="D29" s="26"/>
      <c r="E29" s="26"/>
      <c r="F29" s="26"/>
      <c r="G29" s="26"/>
      <c r="H29" s="26"/>
      <c r="I29" s="30" t="s">
        <v>21</v>
      </c>
      <c r="J29" s="29">
        <f>2*J28</f>
        <v>671328.77617404598</v>
      </c>
      <c r="K29" s="29"/>
      <c r="L29" s="26"/>
      <c r="M29" s="26"/>
      <c r="N29" s="21"/>
      <c r="O29" s="21"/>
      <c r="P29" s="21"/>
    </row>
    <row r="32" spans="1:16" x14ac:dyDescent="0.2">
      <c r="A32" s="16"/>
      <c r="B32" s="16" t="s">
        <v>39</v>
      </c>
      <c r="C32" s="17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23" ht="15.75" x14ac:dyDescent="0.2">
      <c r="A33" s="19"/>
      <c r="B33" s="20" t="s">
        <v>0</v>
      </c>
      <c r="C33" s="20" t="s">
        <v>16</v>
      </c>
      <c r="D33" s="20" t="s">
        <v>1</v>
      </c>
      <c r="E33" s="20" t="s">
        <v>37</v>
      </c>
      <c r="F33" s="20" t="s">
        <v>33</v>
      </c>
      <c r="G33" s="20" t="s">
        <v>34</v>
      </c>
      <c r="H33" s="20" t="s">
        <v>35</v>
      </c>
      <c r="I33" s="20" t="s">
        <v>2</v>
      </c>
      <c r="J33" s="20" t="s">
        <v>3</v>
      </c>
      <c r="K33" s="20" t="s">
        <v>22</v>
      </c>
      <c r="L33" s="20" t="s">
        <v>17</v>
      </c>
      <c r="M33" s="20" t="s">
        <v>1</v>
      </c>
    </row>
    <row r="34" spans="1:23" x14ac:dyDescent="0.2">
      <c r="A34" s="22"/>
      <c r="B34" s="9" t="s">
        <v>29</v>
      </c>
      <c r="C34" s="20">
        <f>C24</f>
        <v>1</v>
      </c>
      <c r="D34" s="20">
        <f>M24</f>
        <v>20.666166416573006</v>
      </c>
      <c r="E34" s="20">
        <f>4*(D34/1000)/3.14/(Δεδομένα!D6^2)</f>
        <v>1.1700589620140414</v>
      </c>
      <c r="F34" s="51">
        <f>E34*Δεδομένα!D6*1000000/1.2</f>
        <v>146257.37025175517</v>
      </c>
      <c r="G34" s="52">
        <f>0.0001/Δεδομένα!D6</f>
        <v>6.6666666666666675E-4</v>
      </c>
      <c r="H34" s="52">
        <f>(0.25/((LOG((5.74/((F34)^(0.9)))+(G34/3.7))^2)))</f>
        <v>2.0293121403038628E-2</v>
      </c>
      <c r="I34" s="29">
        <f>0.0826*H34*Δεδομένα!B6/(Δεδομένα!D6^5)</f>
        <v>4414.7142792190707</v>
      </c>
      <c r="J34" s="29">
        <f>I34*ABS(D34)</f>
        <v>91235.219975962464</v>
      </c>
      <c r="K34" s="29">
        <f>C34*J34*D34</f>
        <v>1885482.2390758861</v>
      </c>
      <c r="L34" s="29">
        <f>C34*M38</f>
        <v>-6.5471942488265684E-4</v>
      </c>
      <c r="M34" s="29">
        <f>D34+L34</f>
        <v>20.665511697148123</v>
      </c>
    </row>
    <row r="35" spans="1:23" x14ac:dyDescent="0.2">
      <c r="A35" s="24" t="s">
        <v>12</v>
      </c>
      <c r="B35" s="9" t="s">
        <v>30</v>
      </c>
      <c r="C35" s="20">
        <f t="shared" ref="C35:C37" si="7">C25</f>
        <v>1</v>
      </c>
      <c r="D35" s="20">
        <f t="shared" ref="D35:D37" si="8">M25</f>
        <v>6.9861664165730053</v>
      </c>
      <c r="E35" s="20">
        <f>4*(D35/1000)/3.14/(Δεδομένα!D7^2)</f>
        <v>0.39553666902041079</v>
      </c>
      <c r="F35" s="51">
        <f>E35*Δεδομένα!D7*1000000/1.2</f>
        <v>49442.08362755135</v>
      </c>
      <c r="G35" s="52">
        <f>0.0001/Δεδομένα!D7</f>
        <v>6.6666666666666675E-4</v>
      </c>
      <c r="H35" s="52">
        <f t="shared" ref="H35:H37" si="9">(0.25/((LOG((5.74/((F35)^(0.9)))+(G35/3.7))^2)))</f>
        <v>2.3208643799204638E-2</v>
      </c>
      <c r="I35" s="29">
        <f>0.0826*H35*Δεδομένα!B7/(Δεδομένα!D7^5)</f>
        <v>10097.956755565054</v>
      </c>
      <c r="J35" s="29">
        <f>I35*ABS(D35)</f>
        <v>70546.006361735082</v>
      </c>
      <c r="K35" s="29">
        <f>C35*J35*D35</f>
        <v>492846.14046769921</v>
      </c>
      <c r="L35" s="29">
        <f>C35*M38</f>
        <v>-6.5471942488265684E-4</v>
      </c>
      <c r="M35" s="29">
        <f>D35+L35</f>
        <v>6.985511697148123</v>
      </c>
    </row>
    <row r="36" spans="1:23" x14ac:dyDescent="0.2">
      <c r="A36" s="22"/>
      <c r="B36" s="9" t="s">
        <v>31</v>
      </c>
      <c r="C36" s="20">
        <f t="shared" si="7"/>
        <v>-1</v>
      </c>
      <c r="D36" s="20">
        <f t="shared" si="8"/>
        <v>6.6938335834269953</v>
      </c>
      <c r="E36" s="20">
        <f>4*(D36/1000)/3.14/(Δεδομένα!D8^2)</f>
        <v>0.37898562397321983</v>
      </c>
      <c r="F36" s="51">
        <f>E36*Δεδομένα!D8*1000000/1.2</f>
        <v>47373.202996652479</v>
      </c>
      <c r="G36" s="52">
        <f>0.0001/Δεδομένα!D8</f>
        <v>6.6666666666666675E-4</v>
      </c>
      <c r="H36" s="52">
        <f t="shared" si="9"/>
        <v>2.3365237724394028E-2</v>
      </c>
      <c r="I36" s="29">
        <f>0.0826*H36*Δεδομένα!B8/(Δεδομένα!D8^5)</f>
        <v>5083.0449673348394</v>
      </c>
      <c r="J36" s="29">
        <f>I36*ABS(D36)</f>
        <v>34025.057108415524</v>
      </c>
      <c r="K36" s="29">
        <f>C36*J36*D36</f>
        <v>-227758.06995033324</v>
      </c>
      <c r="L36" s="29">
        <f>C36*M38</f>
        <v>6.5471942488265684E-4</v>
      </c>
      <c r="M36" s="29">
        <f>D36+L36</f>
        <v>6.6944883028518776</v>
      </c>
    </row>
    <row r="37" spans="1:23" x14ac:dyDescent="0.2">
      <c r="A37" s="23"/>
      <c r="B37" s="9" t="s">
        <v>32</v>
      </c>
      <c r="C37" s="20">
        <f t="shared" si="7"/>
        <v>-1</v>
      </c>
      <c r="D37" s="20">
        <f t="shared" si="8"/>
        <v>15.373833583426993</v>
      </c>
      <c r="E37" s="20">
        <f>4*(D37/1000)/3.14/(Δεδομένα!D9^2)</f>
        <v>0.87042228356274554</v>
      </c>
      <c r="F37" s="51">
        <f>E37*Δεδομένα!D9*1000000/1.2</f>
        <v>108802.78544534318</v>
      </c>
      <c r="G37" s="52">
        <f>0.0001/Δεδομένα!D9</f>
        <v>6.6666666666666675E-4</v>
      </c>
      <c r="H37" s="52">
        <f t="shared" si="9"/>
        <v>2.0908206539012871E-2</v>
      </c>
      <c r="I37" s="29">
        <f>0.0826*H37*Δεδομένα!B9/(Δεδομένα!D9^5)</f>
        <v>9097.0488105216173</v>
      </c>
      <c r="J37" s="29">
        <f>I37*ABS(D37)</f>
        <v>139856.51451327183</v>
      </c>
      <c r="K37" s="29">
        <f>C37*J37*D37</f>
        <v>-2150130.779685183</v>
      </c>
      <c r="L37" s="29">
        <f>C37*M38</f>
        <v>6.5471942488265684E-4</v>
      </c>
      <c r="M37" s="29">
        <f>D37+L37</f>
        <v>15.374488302851876</v>
      </c>
    </row>
    <row r="38" spans="1:23" x14ac:dyDescent="0.2">
      <c r="B38" s="21"/>
      <c r="C38" s="21"/>
      <c r="D38" s="26"/>
      <c r="E38" s="26"/>
      <c r="F38" s="26"/>
      <c r="G38" s="26"/>
      <c r="H38" s="26"/>
      <c r="I38" s="30" t="s">
        <v>20</v>
      </c>
      <c r="J38" s="29">
        <f>SUM(J34:J37)</f>
        <v>335662.79795938486</v>
      </c>
      <c r="K38" s="29">
        <f>SUM(K34:K37)</f>
        <v>439.52990806894377</v>
      </c>
      <c r="L38" s="25" t="s">
        <v>4</v>
      </c>
      <c r="M38" s="32">
        <f>-K38/J39</f>
        <v>-6.5471942488265684E-4</v>
      </c>
    </row>
    <row r="39" spans="1:23" x14ac:dyDescent="0.2">
      <c r="B39" s="21"/>
      <c r="C39" s="21"/>
      <c r="D39" s="26"/>
      <c r="E39" s="26"/>
      <c r="F39" s="26"/>
      <c r="G39" s="26"/>
      <c r="H39" s="26"/>
      <c r="I39" s="30" t="s">
        <v>21</v>
      </c>
      <c r="J39" s="29">
        <f>2*J38</f>
        <v>671325.59591876972</v>
      </c>
      <c r="K39" s="29"/>
      <c r="L39" s="26"/>
      <c r="M39" s="26"/>
    </row>
    <row r="40" spans="1:23" x14ac:dyDescent="0.2">
      <c r="B40" s="21"/>
      <c r="C40" s="21"/>
      <c r="D40" s="26"/>
      <c r="E40" s="26"/>
      <c r="F40" s="26"/>
      <c r="G40" s="26"/>
      <c r="H40" s="26"/>
      <c r="I40" s="30"/>
      <c r="J40" s="50"/>
      <c r="K40" s="50"/>
      <c r="L40" s="26"/>
      <c r="M40" s="26"/>
    </row>
    <row r="41" spans="1:23" x14ac:dyDescent="0.2">
      <c r="B41" s="21"/>
      <c r="C41" s="21"/>
      <c r="D41" s="26"/>
      <c r="E41" s="26"/>
      <c r="F41" s="26"/>
      <c r="G41" s="26"/>
      <c r="H41" s="26"/>
      <c r="I41" s="30"/>
      <c r="J41" s="50"/>
      <c r="K41" s="50"/>
      <c r="L41" s="26"/>
      <c r="M41" s="26"/>
    </row>
    <row r="42" spans="1:23" x14ac:dyDescent="0.2">
      <c r="B42" s="21"/>
      <c r="C42" s="21"/>
      <c r="D42" s="26"/>
      <c r="E42" s="26"/>
      <c r="F42" s="26"/>
      <c r="G42" s="26"/>
      <c r="H42" s="26"/>
      <c r="I42" s="30"/>
      <c r="J42" s="50"/>
      <c r="K42" s="50"/>
      <c r="L42" s="26"/>
      <c r="M42" s="26"/>
    </row>
    <row r="43" spans="1:23" x14ac:dyDescent="0.2">
      <c r="B43" s="21"/>
      <c r="C43" s="21"/>
      <c r="D43" s="26"/>
      <c r="E43" s="26"/>
      <c r="F43" s="26"/>
      <c r="G43" s="26"/>
      <c r="H43" s="26"/>
      <c r="I43" s="30"/>
      <c r="J43" s="50"/>
      <c r="K43" s="50"/>
      <c r="L43" s="26"/>
      <c r="M43" s="26"/>
    </row>
    <row r="44" spans="1:23" x14ac:dyDescent="0.2">
      <c r="B44" s="21"/>
      <c r="C44" s="21"/>
      <c r="D44" s="26"/>
      <c r="E44" s="26"/>
      <c r="F44" s="26"/>
      <c r="G44" s="26"/>
      <c r="H44" s="26"/>
      <c r="I44" s="30"/>
      <c r="J44" s="50"/>
      <c r="K44" s="50"/>
      <c r="L44" s="26"/>
      <c r="M44" s="26"/>
    </row>
    <row r="45" spans="1:23" x14ac:dyDescent="0.2">
      <c r="B45" s="21"/>
      <c r="C45" s="21"/>
      <c r="D45" s="26"/>
      <c r="E45" s="26"/>
      <c r="F45" s="26"/>
      <c r="G45" s="26"/>
      <c r="H45" s="26"/>
      <c r="I45" s="30"/>
      <c r="J45" s="50"/>
      <c r="K45" s="50"/>
      <c r="L45" s="26"/>
      <c r="M45" s="26"/>
    </row>
    <row r="46" spans="1:23" x14ac:dyDescent="0.2">
      <c r="B46" s="21"/>
      <c r="C46" s="21"/>
      <c r="D46" s="26"/>
      <c r="E46" s="26"/>
      <c r="F46" s="26"/>
      <c r="G46" s="26"/>
      <c r="H46" s="26"/>
      <c r="I46" s="30"/>
      <c r="J46" s="50"/>
      <c r="K46" s="50"/>
      <c r="L46" s="26"/>
      <c r="M46" s="26"/>
    </row>
    <row r="48" spans="1:23" x14ac:dyDescent="0.2">
      <c r="T48" s="48" t="s">
        <v>9</v>
      </c>
      <c r="U48" s="48"/>
      <c r="V48" s="48"/>
      <c r="W48" s="48"/>
    </row>
    <row r="49" spans="20:25" ht="38.25" x14ac:dyDescent="0.2">
      <c r="T49" s="43" t="s">
        <v>23</v>
      </c>
      <c r="U49" s="44" t="s">
        <v>24</v>
      </c>
      <c r="V49" s="45" t="s">
        <v>25</v>
      </c>
      <c r="W49" s="45" t="s">
        <v>26</v>
      </c>
    </row>
    <row r="50" spans="20:25" x14ac:dyDescent="0.2">
      <c r="T50" s="20" t="s">
        <v>27</v>
      </c>
      <c r="U50" s="20">
        <v>120</v>
      </c>
      <c r="V50" s="20">
        <v>120</v>
      </c>
      <c r="W50" s="20">
        <v>0</v>
      </c>
    </row>
    <row r="51" spans="20:25" x14ac:dyDescent="0.2">
      <c r="T51" s="20">
        <v>1</v>
      </c>
      <c r="U51" s="34">
        <f>U50-'2'!L4</f>
        <v>118.44</v>
      </c>
      <c r="V51" s="20">
        <v>80</v>
      </c>
      <c r="W51" s="34">
        <f>U51-V51</f>
        <v>38.44</v>
      </c>
    </row>
    <row r="52" spans="20:25" x14ac:dyDescent="0.2">
      <c r="T52" s="20">
        <v>2</v>
      </c>
      <c r="U52" s="34">
        <f>U51-'2'!L5</f>
        <v>116.55451776092411</v>
      </c>
      <c r="V52" s="20">
        <v>70</v>
      </c>
      <c r="W52" s="34">
        <f t="shared" ref="W52:W55" si="10">U52-V52</f>
        <v>46.554517760924114</v>
      </c>
    </row>
    <row r="53" spans="20:25" x14ac:dyDescent="0.2">
      <c r="T53" s="20">
        <v>3</v>
      </c>
      <c r="U53" s="34">
        <f>U52-'2'!L6</f>
        <v>116.06167162045641</v>
      </c>
      <c r="V53" s="20">
        <v>60</v>
      </c>
      <c r="W53" s="34">
        <f t="shared" si="10"/>
        <v>56.061671620456409</v>
      </c>
      <c r="X53" s="42"/>
      <c r="Y53" s="42"/>
    </row>
    <row r="54" spans="20:25" x14ac:dyDescent="0.2">
      <c r="T54" s="20">
        <v>4</v>
      </c>
      <c r="U54" s="34">
        <f>U53-'2'!L7</f>
        <v>115.83391355050607</v>
      </c>
      <c r="V54" s="20">
        <f>55</f>
        <v>55</v>
      </c>
      <c r="W54" s="34">
        <f t="shared" si="10"/>
        <v>60.833913550506068</v>
      </c>
      <c r="X54" s="42"/>
      <c r="Y54" s="42"/>
    </row>
    <row r="55" spans="20:25" x14ac:dyDescent="0.2">
      <c r="T55" s="20">
        <v>5</v>
      </c>
      <c r="U55" s="34" t="e">
        <f>#REF!-#REF!</f>
        <v>#REF!</v>
      </c>
      <c r="V55" s="20">
        <v>70</v>
      </c>
      <c r="W55" s="34" t="e">
        <f t="shared" si="10"/>
        <v>#REF!</v>
      </c>
    </row>
  </sheetData>
  <mergeCells count="1">
    <mergeCell ref="T48:W48"/>
  </mergeCells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landscape" horizontalDpi="360" verticalDpi="360" r:id="rId1"/>
  <headerFooter alignWithMargins="0">
    <oddHeader>&amp;L&amp;"Times New Roman,Regular"Πανεπιστήμιο ΘεσσαλίαςΤμήμα Πολιτικών ΜηχανικώνΝικήτας ΜυλόπουλοςΛέκτορας&amp;C&amp;"Times New Roman,Bold"&amp;11Υδρεύσεις&amp;10Επίλυση Βρογχωτού Δικτύου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Q7" sqref="Q7"/>
    </sheetView>
  </sheetViews>
  <sheetFormatPr defaultColWidth="9.140625" defaultRowHeight="12.75" x14ac:dyDescent="0.2"/>
  <cols>
    <col min="1" max="2" width="9.140625" style="18"/>
    <col min="3" max="3" width="11.5703125" style="18" customWidth="1"/>
    <col min="4" max="16384" width="9.140625" style="18"/>
  </cols>
  <sheetData>
    <row r="1" spans="1:12" ht="13.5" thickBot="1" x14ac:dyDescent="0.25">
      <c r="A1" s="2" t="s">
        <v>13</v>
      </c>
      <c r="B1" s="3"/>
      <c r="C1" s="3"/>
      <c r="D1" s="3"/>
      <c r="E1" s="3"/>
      <c r="F1" s="3"/>
      <c r="H1" s="47" t="s">
        <v>9</v>
      </c>
      <c r="I1" s="47"/>
      <c r="J1" s="47"/>
      <c r="K1" s="47"/>
      <c r="L1" s="47"/>
    </row>
    <row r="2" spans="1:12" ht="51.75" thickTop="1" x14ac:dyDescent="0.2">
      <c r="A2" s="4" t="s">
        <v>5</v>
      </c>
      <c r="B2" s="33" t="s">
        <v>6</v>
      </c>
      <c r="C2" s="33" t="s">
        <v>19</v>
      </c>
      <c r="D2" s="33" t="s">
        <v>7</v>
      </c>
      <c r="E2" s="33" t="s">
        <v>8</v>
      </c>
      <c r="F2" s="40" t="s">
        <v>18</v>
      </c>
      <c r="H2" s="4" t="s">
        <v>5</v>
      </c>
      <c r="I2" s="35" t="s">
        <v>6</v>
      </c>
      <c r="J2" s="4" t="s">
        <v>10</v>
      </c>
      <c r="K2" s="33" t="s">
        <v>11</v>
      </c>
      <c r="L2" s="6" t="s">
        <v>14</v>
      </c>
    </row>
    <row r="3" spans="1:12" x14ac:dyDescent="0.2">
      <c r="A3" s="7"/>
      <c r="B3" s="8"/>
      <c r="C3" s="8"/>
      <c r="D3" s="8"/>
      <c r="E3" s="27"/>
      <c r="F3" s="8" t="s">
        <v>12</v>
      </c>
      <c r="H3" s="7"/>
      <c r="I3" s="8"/>
      <c r="J3" s="7"/>
      <c r="K3" s="8"/>
      <c r="L3" s="12"/>
    </row>
    <row r="4" spans="1:12" x14ac:dyDescent="0.2">
      <c r="A4" s="9" t="s">
        <v>28</v>
      </c>
      <c r="B4" s="36">
        <v>500</v>
      </c>
      <c r="C4" s="10">
        <f>Δεδομένα!C5</f>
        <v>0.253765245847417</v>
      </c>
      <c r="D4" s="39">
        <f>Δεδομένα!D5</f>
        <v>0.25</v>
      </c>
      <c r="E4" s="53">
        <f>Δεδομένα!E5</f>
        <v>44.72</v>
      </c>
      <c r="F4" s="11"/>
      <c r="H4" s="9">
        <v>1</v>
      </c>
      <c r="I4" s="36">
        <v>500</v>
      </c>
      <c r="J4" s="37">
        <f>E4</f>
        <v>44.72</v>
      </c>
      <c r="K4" s="38">
        <f>4*(J4/1000)/3.14/(D4^2)</f>
        <v>0.91149044585987249</v>
      </c>
      <c r="L4" s="41">
        <v>1.56</v>
      </c>
    </row>
    <row r="5" spans="1:12" x14ac:dyDescent="0.2">
      <c r="A5" s="9" t="s">
        <v>29</v>
      </c>
      <c r="B5" s="39">
        <v>200</v>
      </c>
      <c r="C5" s="10">
        <f>Δεδομένα!C6</f>
        <v>0.18590320061795601</v>
      </c>
      <c r="D5" s="39">
        <f>Δεδομένα!D6</f>
        <v>0.15</v>
      </c>
      <c r="E5" s="53">
        <f>'1'!D34</f>
        <v>20.666166416573006</v>
      </c>
      <c r="F5" s="49">
        <f>Δεδομένα!F6</f>
        <v>1</v>
      </c>
      <c r="H5" s="9">
        <v>2</v>
      </c>
      <c r="I5" s="39">
        <v>400</v>
      </c>
      <c r="J5" s="37">
        <f>E5</f>
        <v>20.666166416573006</v>
      </c>
      <c r="K5" s="38">
        <f>4*(J5/1000)/3.14/(D5^2)</f>
        <v>1.1700589620140414</v>
      </c>
      <c r="L5" s="41">
        <f>'1'!K34/1000000</f>
        <v>1.8854822390758861</v>
      </c>
    </row>
    <row r="6" spans="1:12" x14ac:dyDescent="0.2">
      <c r="A6" s="9" t="s">
        <v>30</v>
      </c>
      <c r="B6" s="39">
        <v>400</v>
      </c>
      <c r="C6" s="10">
        <f>Δεδομένα!C7</f>
        <v>0.12190488095232282</v>
      </c>
      <c r="D6" s="39">
        <f>Δεδομένα!D7</f>
        <v>0.15</v>
      </c>
      <c r="E6" s="53">
        <f>'1'!D35</f>
        <v>6.9861664165730053</v>
      </c>
      <c r="F6" s="49">
        <f>Δεδομένα!F7</f>
        <v>1</v>
      </c>
      <c r="H6" s="9">
        <v>3</v>
      </c>
      <c r="I6" s="39">
        <v>300</v>
      </c>
      <c r="J6" s="37">
        <f>E6</f>
        <v>6.9861664165730053</v>
      </c>
      <c r="K6" s="38">
        <f>4*(J6/1000)/3.14/(D6^2)</f>
        <v>0.39553666902041079</v>
      </c>
      <c r="L6" s="41">
        <f>'1'!K35/1000000</f>
        <v>0.4928461404676992</v>
      </c>
    </row>
    <row r="7" spans="1:12" x14ac:dyDescent="0.2">
      <c r="A7" s="9" t="s">
        <v>31</v>
      </c>
      <c r="B7" s="39">
        <v>200</v>
      </c>
      <c r="C7" s="10">
        <f>Δεδομένα!C8</f>
        <v>6.9558608381709297E-2</v>
      </c>
      <c r="D7" s="39">
        <f>Δεδομένα!D8</f>
        <v>0.15</v>
      </c>
      <c r="E7" s="53">
        <f>'1'!D36</f>
        <v>6.6938335834269953</v>
      </c>
      <c r="F7" s="49">
        <f>Δεδομένα!F8</f>
        <v>-1</v>
      </c>
      <c r="H7" s="9">
        <v>4</v>
      </c>
      <c r="I7" s="39">
        <v>500</v>
      </c>
      <c r="J7" s="37">
        <f>E7</f>
        <v>6.6938335834269953</v>
      </c>
      <c r="K7" s="38">
        <f>4*(J7/1000)/3.14/(D7^2)</f>
        <v>0.37898562397321983</v>
      </c>
      <c r="L7" s="41">
        <f>('1'!K36/1000000)*F7</f>
        <v>0.22775806995033324</v>
      </c>
    </row>
    <row r="8" spans="1:12" x14ac:dyDescent="0.2">
      <c r="A8" s="9" t="s">
        <v>32</v>
      </c>
      <c r="B8" s="39">
        <v>400</v>
      </c>
      <c r="C8" s="10">
        <f>Δεδομένα!C9</f>
        <v>0.13167232055371395</v>
      </c>
      <c r="D8" s="39">
        <f>Δεδομένα!D9</f>
        <v>0.15</v>
      </c>
      <c r="E8" s="53">
        <f>'1'!D37</f>
        <v>15.373833583426993</v>
      </c>
      <c r="F8" s="49">
        <f>Δεδομένα!F9</f>
        <v>-1</v>
      </c>
      <c r="H8" s="9">
        <v>5</v>
      </c>
      <c r="I8" s="39">
        <v>500</v>
      </c>
      <c r="J8" s="37">
        <f>E8</f>
        <v>15.373833583426993</v>
      </c>
      <c r="K8" s="38">
        <f>4*(J8/1000)/3.14/(D8^2)</f>
        <v>0.87042228356274554</v>
      </c>
      <c r="L8" s="41">
        <f>('1'!K37/1000000)*F8</f>
        <v>2.150130779685183</v>
      </c>
    </row>
  </sheetData>
  <mergeCells count="1">
    <mergeCell ref="H1:L1"/>
  </mergeCells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landscape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4" workbookViewId="0">
      <selection activeCell="D65" sqref="D65"/>
    </sheetView>
  </sheetViews>
  <sheetFormatPr defaultColWidth="9.140625" defaultRowHeight="12.75" x14ac:dyDescent="0.2"/>
  <cols>
    <col min="1" max="16384" width="9.140625" style="18"/>
  </cols>
  <sheetData/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workbookViewId="0">
      <selection activeCell="E62" sqref="E62"/>
    </sheetView>
  </sheetViews>
  <sheetFormatPr defaultColWidth="9.140625" defaultRowHeight="12.75" x14ac:dyDescent="0.2"/>
  <cols>
    <col min="1" max="16384" width="9.140625" style="18"/>
  </cols>
  <sheetData/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portrait" horizontalDpi="360" verticalDpi="360" r:id="rId1"/>
  <headerFooter alignWithMargins="0">
    <oddHeader>&amp;LΜάθημα: ΥδρεύσειςΔιδάσκων: Ν. Θεοδοσίου&amp;CΠΑΝΕΠΙΣΤΗΜΙΟ ΘΕΣΣΑΛΙΑΣΤΜΗΜΑ ΠΟΛΙΤΙΚΩΝ ΜΗΧΑΝΙΚΩΝ&amp;RΑκαδημαϊκό έτος: 1998-99Εξάμηνο σπουδών: 7ο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workbookViewId="0">
      <selection activeCell="D60" sqref="D60"/>
    </sheetView>
  </sheetViews>
  <sheetFormatPr defaultColWidth="9.140625" defaultRowHeight="12.75" x14ac:dyDescent="0.2"/>
  <cols>
    <col min="1" max="16384" width="9.140625" style="18"/>
  </cols>
  <sheetData/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portrait" horizontalDpi="360" verticalDpi="360" r:id="rId1"/>
  <headerFooter alignWithMargins="0">
    <oddHeader>&amp;LΜάθημα: ΥδρεύσειςΔιδάσκων: Ν. Θεοδοσίου&amp;CΠΑΝΕΠΙΣΤΗΜΙΟ ΘΕΣΣΑΛΙΑΣΤΜΗΜΑ ΠΟΛΙΤΙΚΩΝ ΜΗΧΑΝΙΚΩΝ&amp;RΑκαδημαϊκό έτος: 1998-99Εξάμηνο σπουδών: 7ο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workbookViewId="0">
      <selection activeCell="E56" sqref="E56"/>
    </sheetView>
  </sheetViews>
  <sheetFormatPr defaultColWidth="9.140625" defaultRowHeight="12.75" x14ac:dyDescent="0.2"/>
  <cols>
    <col min="1" max="16384" width="9.140625" style="18"/>
  </cols>
  <sheetData/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portrait" horizontalDpi="360" verticalDpi="360" r:id="rId1"/>
  <headerFooter alignWithMargins="0">
    <oddHeader>&amp;LΜάθημα: ΥδρεύσειςΔιδάσκων: Ν. Θεοδοσίου&amp;CΠΑΝΕΠΙΣΤΗΜΙΟ ΘΕΣΣΑΛΙΑΣΤΜΗΜΑ ΠΟΛΙΤΙΚΩΝ ΜΗΧΑΝΙΚΩΝ&amp;RΑκαδημαϊκό έτος: 1998-99Εξάμηνο σπουδών: 7ο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D49" sqref="D49"/>
    </sheetView>
  </sheetViews>
  <sheetFormatPr defaultColWidth="9.140625" defaultRowHeight="12.75" x14ac:dyDescent="0.2"/>
  <cols>
    <col min="1" max="16384" width="9.140625" style="18"/>
  </cols>
  <sheetData/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portrait" horizontalDpi="360" verticalDpi="360" r:id="rId1"/>
  <headerFooter alignWithMargins="0">
    <oddHeader>&amp;LΜάθημα: ΥδρεύσειςΔιδάσκων: Ν. Θεοδοσίου&amp;CΠΑΝΕΠΙΣΤΗΜΙΟ ΘΕΣΣΑΛΙΑΣΤΜΗΜΑ ΠΟΛΙΤΙΚΩΝ ΜΗΧΑΝΙΚΩΝ&amp;RΑκαδημαϊκό έτος: 1998-99Εξάμηνο σπουδών: 7ο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workbookViewId="0">
      <selection activeCell="C39" sqref="C39"/>
    </sheetView>
  </sheetViews>
  <sheetFormatPr defaultColWidth="9.140625" defaultRowHeight="12.75" x14ac:dyDescent="0.2"/>
  <cols>
    <col min="1" max="16384" width="9.140625" style="18"/>
  </cols>
  <sheetData/>
  <phoneticPr fontId="0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portrait" horizontalDpi="360" verticalDpi="360" r:id="rId1"/>
  <headerFooter alignWithMargins="0">
    <oddHeader>&amp;LΜάθημα: ΥδρεύσειςΔιδάσκων: Ν. Θεοδοσίου&amp;CΠΑΝΕΠΙΣΤΗΜΙΟ ΘΕΣΣΑΛΙΑΣΤΜΗΜΑ ΠΟΛΙΤΙΚΩΝ ΜΗΧΑΝΙΚΩΝ&amp;RΑκαδημαϊκό έτος: 1998-99Εξάμηνο σπουδών: 7ο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16</vt:i4>
      </vt:variant>
    </vt:vector>
  </HeadingPairs>
  <TitlesOfParts>
    <vt:vector size="16" baseType="lpstr">
      <vt:lpstr>Δεδομένα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Company>University of Thessaly/ Civil Engineering Dept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Nikitas Mylopoulos</dc:creator>
  <cp:lastModifiedBy>User</cp:lastModifiedBy>
  <cp:lastPrinted>2002-11-20T07:26:29Z</cp:lastPrinted>
  <dcterms:created xsi:type="dcterms:W3CDTF">1998-12-12T06:57:54Z</dcterms:created>
  <dcterms:modified xsi:type="dcterms:W3CDTF">2016-11-04T17:55:30Z</dcterms:modified>
</cp:coreProperties>
</file>