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9A" lockStructure="1"/>
  <bookViews>
    <workbookView xWindow="0" yWindow="1665" windowWidth="12120" windowHeight="7455" activeTab="1"/>
  </bookViews>
  <sheets>
    <sheet name="Δεδομένα" sheetId="2" r:id="rId1"/>
    <sheet name="1" sheetId="1" r:id="rId2"/>
    <sheet name="2" sheetId="3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</sheets>
  <calcPr calcId="145621"/>
</workbook>
</file>

<file path=xl/calcChain.xml><?xml version="1.0" encoding="utf-8"?>
<calcChain xmlns="http://schemas.openxmlformats.org/spreadsheetml/2006/main">
  <c r="I59" i="1" l="1"/>
  <c r="K59" i="1" s="1"/>
  <c r="C59" i="1"/>
  <c r="J59" i="1" l="1"/>
  <c r="E16" i="1"/>
  <c r="E33" i="1" s="1"/>
  <c r="E50" i="1" s="1"/>
  <c r="E15" i="1"/>
  <c r="E32" i="1" s="1"/>
  <c r="E14" i="1"/>
  <c r="E31" i="1" s="1"/>
  <c r="E13" i="1"/>
  <c r="E30" i="1" s="1"/>
  <c r="E47" i="1" s="1"/>
  <c r="D14" i="1"/>
  <c r="D15" i="1"/>
  <c r="D13" i="1"/>
  <c r="E8" i="1"/>
  <c r="E25" i="1" s="1"/>
  <c r="E7" i="1"/>
  <c r="E24" i="1" s="1"/>
  <c r="E6" i="1"/>
  <c r="E23" i="1" s="1"/>
  <c r="D8" i="1"/>
  <c r="D7" i="1"/>
  <c r="D6" i="1"/>
  <c r="C16" i="1"/>
  <c r="C33" i="1" s="1"/>
  <c r="C50" i="1" s="1"/>
  <c r="C15" i="1"/>
  <c r="C32" i="1" s="1"/>
  <c r="C49" i="1" s="1"/>
  <c r="C14" i="1"/>
  <c r="C31" i="1" s="1"/>
  <c r="C48" i="1" s="1"/>
  <c r="C13" i="1"/>
  <c r="C30" i="1" s="1"/>
  <c r="C47" i="1" s="1"/>
  <c r="C8" i="1"/>
  <c r="C25" i="1" s="1"/>
  <c r="C42" i="1" s="1"/>
  <c r="C7" i="1"/>
  <c r="C24" i="1" s="1"/>
  <c r="C41" i="1" s="1"/>
  <c r="C6" i="1"/>
  <c r="C23" i="1" s="1"/>
  <c r="C40" i="1" s="1"/>
  <c r="E49" i="1" l="1"/>
  <c r="E48" i="1"/>
  <c r="E40" i="1"/>
  <c r="E41" i="1"/>
  <c r="E42" i="1"/>
  <c r="I6" i="2"/>
  <c r="J6" i="2" s="1"/>
  <c r="I7" i="2"/>
  <c r="K7" i="2" s="1"/>
  <c r="J7" i="2"/>
  <c r="I8" i="2"/>
  <c r="J8" i="2" s="1"/>
  <c r="K8" i="2"/>
  <c r="I9" i="2"/>
  <c r="J9" i="2"/>
  <c r="K9" i="2"/>
  <c r="I10" i="2"/>
  <c r="J10" i="2" s="1"/>
  <c r="I11" i="2"/>
  <c r="K11" i="2" s="1"/>
  <c r="J11" i="2"/>
  <c r="I12" i="2"/>
  <c r="J12" i="2" s="1"/>
  <c r="K12" i="2"/>
  <c r="C6" i="2"/>
  <c r="F15" i="1"/>
  <c r="F8" i="1"/>
  <c r="F6" i="1"/>
  <c r="D5" i="1"/>
  <c r="C5" i="1"/>
  <c r="E5" i="1"/>
  <c r="I5" i="2"/>
  <c r="K5" i="2" s="1"/>
  <c r="C7" i="2"/>
  <c r="C8" i="2"/>
  <c r="C9" i="2"/>
  <c r="C10" i="2"/>
  <c r="C11" i="2"/>
  <c r="C12" i="2"/>
  <c r="C5" i="2"/>
  <c r="E22" i="1" l="1"/>
  <c r="F5" i="1"/>
  <c r="C22" i="1"/>
  <c r="C39" i="1" s="1"/>
  <c r="F7" i="1"/>
  <c r="G7" i="1" s="1"/>
  <c r="G8" i="1"/>
  <c r="K10" i="2"/>
  <c r="K6" i="2"/>
  <c r="G15" i="1"/>
  <c r="F14" i="1"/>
  <c r="G14" i="1" s="1"/>
  <c r="G6" i="1"/>
  <c r="F13" i="1"/>
  <c r="G13" i="1" s="1"/>
  <c r="J5" i="2"/>
  <c r="E39" i="1" l="1"/>
  <c r="F9" i="1"/>
  <c r="F10" i="1" s="1"/>
  <c r="G5" i="1"/>
  <c r="G9" i="1" s="1"/>
  <c r="I9" i="1" s="1"/>
  <c r="H5" i="1" s="1"/>
  <c r="I5" i="1" s="1"/>
  <c r="D22" i="1" s="1"/>
  <c r="F22" i="1" s="1"/>
  <c r="G22" i="1" l="1"/>
  <c r="H7" i="1"/>
  <c r="I7" i="1" s="1"/>
  <c r="H6" i="1"/>
  <c r="I6" i="1" s="1"/>
  <c r="D23" i="1" s="1"/>
  <c r="F23" i="1" s="1"/>
  <c r="G23" i="1" s="1"/>
  <c r="H8" i="1"/>
  <c r="I8" i="1" s="1"/>
  <c r="D25" i="1" s="1"/>
  <c r="F25" i="1" s="1"/>
  <c r="G25" i="1" s="1"/>
  <c r="D16" i="1" l="1"/>
  <c r="D24" i="1"/>
  <c r="F24" i="1" s="1"/>
  <c r="G24" i="1" s="1"/>
  <c r="G26" i="1"/>
  <c r="I26" i="1" s="1"/>
  <c r="F26" i="1"/>
  <c r="F27" i="1" s="1"/>
  <c r="F16" i="1"/>
  <c r="H24" i="1" l="1"/>
  <c r="I24" i="1" s="1"/>
  <c r="H25" i="1"/>
  <c r="I25" i="1" s="1"/>
  <c r="D42" i="1" s="1"/>
  <c r="H22" i="1"/>
  <c r="I22" i="1" s="1"/>
  <c r="D39" i="1" s="1"/>
  <c r="H23" i="1"/>
  <c r="I23" i="1" s="1"/>
  <c r="D40" i="1" s="1"/>
  <c r="G16" i="1"/>
  <c r="G17" i="1" s="1"/>
  <c r="F17" i="1"/>
  <c r="F18" i="1" s="1"/>
  <c r="E61" i="1" l="1"/>
  <c r="F40" i="1"/>
  <c r="G40" i="1" s="1"/>
  <c r="E66" i="1"/>
  <c r="F42" i="1"/>
  <c r="G42" i="1" s="1"/>
  <c r="F39" i="1"/>
  <c r="E60" i="1"/>
  <c r="F33" i="1"/>
  <c r="G33" i="1" s="1"/>
  <c r="D41" i="1"/>
  <c r="F41" i="1" s="1"/>
  <c r="G41" i="1" s="1"/>
  <c r="D33" i="1"/>
  <c r="I17" i="1"/>
  <c r="I66" i="1" l="1"/>
  <c r="C66" i="1"/>
  <c r="I60" i="1"/>
  <c r="C60" i="1"/>
  <c r="F43" i="1"/>
  <c r="F44" i="1" s="1"/>
  <c r="G39" i="1"/>
  <c r="G43" i="1" s="1"/>
  <c r="I43" i="1" s="1"/>
  <c r="I61" i="1"/>
  <c r="C61" i="1"/>
  <c r="H14" i="1"/>
  <c r="I14" i="1" s="1"/>
  <c r="D31" i="1" s="1"/>
  <c r="F31" i="1" s="1"/>
  <c r="G31" i="1" s="1"/>
  <c r="H13" i="1"/>
  <c r="I13" i="1" s="1"/>
  <c r="D30" i="1" s="1"/>
  <c r="F30" i="1" s="1"/>
  <c r="H16" i="1"/>
  <c r="I16" i="1" s="1"/>
  <c r="H15" i="1"/>
  <c r="I15" i="1" s="1"/>
  <c r="D32" i="1" s="1"/>
  <c r="F32" i="1" s="1"/>
  <c r="G32" i="1" s="1"/>
  <c r="H42" i="1" l="1"/>
  <c r="I42" i="1" s="1"/>
  <c r="H40" i="1"/>
  <c r="I40" i="1" s="1"/>
  <c r="H41" i="1"/>
  <c r="I41" i="1" s="1"/>
  <c r="D50" i="1" s="1"/>
  <c r="H39" i="1"/>
  <c r="I39" i="1" s="1"/>
  <c r="K61" i="1"/>
  <c r="J61" i="1"/>
  <c r="K60" i="1"/>
  <c r="J60" i="1"/>
  <c r="G30" i="1"/>
  <c r="G34" i="1" s="1"/>
  <c r="F34" i="1"/>
  <c r="F35" i="1" s="1"/>
  <c r="J66" i="1"/>
  <c r="K66" i="1"/>
  <c r="E65" i="1" l="1"/>
  <c r="F50" i="1"/>
  <c r="G50" i="1" s="1"/>
  <c r="I34" i="1"/>
  <c r="H32" i="1" l="1"/>
  <c r="I32" i="1" s="1"/>
  <c r="D49" i="1" s="1"/>
  <c r="H33" i="1"/>
  <c r="I33" i="1" s="1"/>
  <c r="H30" i="1"/>
  <c r="I30" i="1" s="1"/>
  <c r="D47" i="1" s="1"/>
  <c r="H31" i="1"/>
  <c r="I31" i="1" s="1"/>
  <c r="D48" i="1" s="1"/>
  <c r="I65" i="1"/>
  <c r="C65" i="1"/>
  <c r="K65" i="1" l="1"/>
  <c r="J65" i="1"/>
  <c r="E63" i="1"/>
  <c r="F48" i="1"/>
  <c r="G48" i="1" s="1"/>
  <c r="F47" i="1"/>
  <c r="E62" i="1"/>
  <c r="E64" i="1"/>
  <c r="F49" i="1"/>
  <c r="G49" i="1" s="1"/>
  <c r="I63" i="1" l="1"/>
  <c r="C63" i="1"/>
  <c r="I64" i="1"/>
  <c r="C64" i="1"/>
  <c r="I62" i="1"/>
  <c r="C62" i="1"/>
  <c r="G47" i="1"/>
  <c r="G51" i="1" s="1"/>
  <c r="F51" i="1"/>
  <c r="F52" i="1" s="1"/>
  <c r="I51" i="1" l="1"/>
  <c r="J64" i="1"/>
  <c r="K64" i="1"/>
  <c r="J62" i="1"/>
  <c r="K62" i="1"/>
  <c r="K63" i="1"/>
  <c r="J63" i="1"/>
  <c r="H49" i="1" l="1"/>
  <c r="I49" i="1" s="1"/>
  <c r="H47" i="1"/>
  <c r="I47" i="1" s="1"/>
  <c r="H48" i="1"/>
  <c r="I48" i="1" s="1"/>
  <c r="H50" i="1"/>
  <c r="I50" i="1" s="1"/>
</calcChain>
</file>

<file path=xl/sharedStrings.xml><?xml version="1.0" encoding="utf-8"?>
<sst xmlns="http://schemas.openxmlformats.org/spreadsheetml/2006/main" count="102" uniqueCount="26">
  <si>
    <t>Αγωγός</t>
  </si>
  <si>
    <t>Q</t>
  </si>
  <si>
    <t>R</t>
  </si>
  <si>
    <t>R Q</t>
  </si>
  <si>
    <t xml:space="preserve">ΔQ = </t>
  </si>
  <si>
    <t>Αγωγοί</t>
  </si>
  <si>
    <t>Μήκος (m)</t>
  </si>
  <si>
    <t>Εσωτερική Διάμετρος (m)</t>
  </si>
  <si>
    <t>Παροχή υπολογισμού (l/s)</t>
  </si>
  <si>
    <t>Αποτελέσματα</t>
  </si>
  <si>
    <t>Τελική παροχή (l/s)</t>
  </si>
  <si>
    <t>Ταχύτητα ροής (m/s)</t>
  </si>
  <si>
    <t>Βρόγχος I</t>
  </si>
  <si>
    <t>Βρόγχος II</t>
  </si>
  <si>
    <t>Δεδομένα</t>
  </si>
  <si>
    <t>Γραμμικές απώλειες (m)</t>
  </si>
  <si>
    <t>1η Δοκιμή</t>
  </si>
  <si>
    <t>δ</t>
  </si>
  <si>
    <t>δ ΔQ</t>
  </si>
  <si>
    <t xml:space="preserve"> </t>
  </si>
  <si>
    <t>Βρόγχος IΙ</t>
  </si>
  <si>
    <t>Πρόσημο (+1 ή -1)</t>
  </si>
  <si>
    <r>
      <t>D=1,2*Q</t>
    </r>
    <r>
      <rPr>
        <vertAlign val="superscript"/>
        <sz val="10"/>
        <rFont val="Arial Greek"/>
        <family val="2"/>
        <charset val="161"/>
      </rPr>
      <t>0,5</t>
    </r>
  </si>
  <si>
    <t>ΣRQ=</t>
  </si>
  <si>
    <t>2ΣRQ=</t>
  </si>
  <si>
    <r>
      <t>δ R Q</t>
    </r>
    <r>
      <rPr>
        <vertAlign val="superscript"/>
        <sz val="10"/>
        <rFont val="Times New Roman Greek"/>
        <family val="1"/>
        <charset val="16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</si>
</sst>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6" x14ac:knownFonts="1">
    <font>
      <sz val="10"/>
      <name val="Arial Greek"/>
      <charset val="161"/>
    </font>
    <font>
      <b/>
      <sz val="10"/>
      <name val="Arial Greek"/>
      <family val="2"/>
      <charset val="161"/>
    </font>
    <font>
      <vertAlign val="superscript"/>
      <sz val="10"/>
      <name val="Arial Greek"/>
      <family val="2"/>
      <charset val="161"/>
    </font>
    <font>
      <b/>
      <sz val="10"/>
      <name val="Times New Roman Greek"/>
      <family val="1"/>
      <charset val="161"/>
    </font>
    <font>
      <sz val="10"/>
      <name val="Times New Roman Greek"/>
      <family val="1"/>
      <charset val="161"/>
    </font>
    <font>
      <vertAlign val="superscript"/>
      <sz val="10"/>
      <name val="Times New Roman Greek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4" xfId="0" applyNumberFormat="1" applyBorder="1" applyAlignment="1" applyProtection="1">
      <alignment vertical="top"/>
      <protection hidden="1"/>
    </xf>
    <xf numFmtId="2" fontId="0" fillId="0" borderId="5" xfId="0" applyNumberFormat="1" applyBorder="1" applyAlignment="1" applyProtection="1">
      <alignment vertical="top"/>
      <protection hidden="1"/>
    </xf>
    <xf numFmtId="2" fontId="0" fillId="0" borderId="6" xfId="0" applyNumberFormat="1" applyBorder="1" applyAlignment="1" applyProtection="1">
      <alignment vertical="top"/>
      <protection hidden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166" fontId="4" fillId="0" borderId="5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164" fontId="0" fillId="0" borderId="5" xfId="0" applyNumberFormat="1" applyBorder="1" applyAlignment="1">
      <alignment horizontal="center" vertical="top" wrapText="1"/>
    </xf>
    <xf numFmtId="164" fontId="0" fillId="0" borderId="5" xfId="0" applyNumberFormat="1" applyBorder="1" applyAlignment="1">
      <alignment vertical="top"/>
    </xf>
    <xf numFmtId="0" fontId="4" fillId="0" borderId="10" xfId="0" applyFont="1" applyBorder="1"/>
    <xf numFmtId="0" fontId="4" fillId="0" borderId="5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Border="1" applyAlignment="1">
      <alignment vertical="top"/>
    </xf>
    <xf numFmtId="166" fontId="4" fillId="0" borderId="5" xfId="0" applyNumberFormat="1" applyFont="1" applyBorder="1" applyAlignment="1">
      <alignment horizontal="left"/>
    </xf>
    <xf numFmtId="165" fontId="4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33" sqref="D33"/>
    </sheetView>
  </sheetViews>
  <sheetFormatPr defaultColWidth="9.140625" defaultRowHeight="12.75" x14ac:dyDescent="0.2"/>
  <cols>
    <col min="1" max="1" width="7.28515625" style="3" customWidth="1"/>
    <col min="2" max="2" width="7" style="3" customWidth="1"/>
    <col min="3" max="3" width="11.42578125" style="3" customWidth="1"/>
    <col min="4" max="4" width="9.5703125" style="3" customWidth="1"/>
    <col min="5" max="5" width="11.7109375" style="3" customWidth="1"/>
    <col min="6" max="6" width="8" style="3" customWidth="1"/>
    <col min="7" max="7" width="8.140625" style="3" customWidth="1"/>
    <col min="8" max="8" width="5" customWidth="1"/>
    <col min="9" max="12" width="9.140625" style="3"/>
    <col min="13" max="13" width="9.42578125" style="3" customWidth="1"/>
    <col min="14" max="16384" width="9.140625" style="3"/>
  </cols>
  <sheetData>
    <row r="1" spans="1:11" s="2" customFormat="1" x14ac:dyDescent="0.2"/>
    <row r="2" spans="1:11" ht="27" customHeight="1" thickBot="1" x14ac:dyDescent="0.25">
      <c r="A2" s="2" t="s">
        <v>14</v>
      </c>
      <c r="I2" s="42" t="s">
        <v>9</v>
      </c>
      <c r="J2" s="42"/>
    </row>
    <row r="3" spans="1:11" s="1" customFormat="1" ht="40.5" customHeight="1" thickTop="1" x14ac:dyDescent="0.2">
      <c r="A3" s="4" t="s">
        <v>5</v>
      </c>
      <c r="B3" s="5" t="s">
        <v>6</v>
      </c>
      <c r="C3" s="5" t="s">
        <v>22</v>
      </c>
      <c r="D3" s="5" t="s">
        <v>7</v>
      </c>
      <c r="E3" s="5" t="s">
        <v>8</v>
      </c>
      <c r="F3" s="41" t="s">
        <v>21</v>
      </c>
      <c r="G3" s="41"/>
      <c r="I3" s="4" t="s">
        <v>10</v>
      </c>
      <c r="J3" s="5" t="s">
        <v>11</v>
      </c>
      <c r="K3" s="6" t="s">
        <v>15</v>
      </c>
    </row>
    <row r="4" spans="1:11" ht="25.5" x14ac:dyDescent="0.2">
      <c r="A4" s="7"/>
      <c r="B4" s="8"/>
      <c r="C4" s="8"/>
      <c r="D4" s="8"/>
      <c r="E4" s="31"/>
      <c r="F4" s="8" t="s">
        <v>12</v>
      </c>
      <c r="G4" s="8" t="s">
        <v>13</v>
      </c>
      <c r="H4" s="1"/>
      <c r="I4" s="7"/>
      <c r="J4" s="8"/>
      <c r="K4" s="13"/>
    </row>
    <row r="5" spans="1:11" x14ac:dyDescent="0.2">
      <c r="A5" s="9">
        <v>1</v>
      </c>
      <c r="B5" s="36"/>
      <c r="C5" s="10">
        <f>1.2*SQRT(E5/1000)</f>
        <v>0.3162176465664116</v>
      </c>
      <c r="D5" s="10">
        <v>0.28499999999999998</v>
      </c>
      <c r="E5" s="32">
        <v>69.44</v>
      </c>
      <c r="F5" s="11"/>
      <c r="G5" s="11"/>
      <c r="I5" s="14">
        <f>E5</f>
        <v>69.44</v>
      </c>
      <c r="J5" s="15">
        <f>4*(I5/1000)/3.14/(D5^2)</f>
        <v>1.0890563093396697</v>
      </c>
      <c r="K5" s="16">
        <f>0.0826*0.016*B5*(I5/1000)^2/(D5)^5</f>
        <v>0</v>
      </c>
    </row>
    <row r="6" spans="1:11" x14ac:dyDescent="0.2">
      <c r="A6" s="9">
        <v>2</v>
      </c>
      <c r="B6" s="10">
        <v>400</v>
      </c>
      <c r="C6" s="10">
        <f>1.2*SQRT(E6/1000)</f>
        <v>0.15152346352958013</v>
      </c>
      <c r="D6" s="10">
        <v>0.14460000000000001</v>
      </c>
      <c r="E6" s="32">
        <v>15.944000000000001</v>
      </c>
      <c r="F6" s="12">
        <v>1</v>
      </c>
      <c r="G6" s="11"/>
      <c r="I6" s="14">
        <f t="shared" ref="I6:I12" si="0">E6</f>
        <v>15.944000000000001</v>
      </c>
      <c r="J6" s="15">
        <f t="shared" ref="J6:J12" si="1">4*(I6/1000)/3.14/(D6^2)</f>
        <v>0.97138421751412796</v>
      </c>
      <c r="K6" s="16">
        <f t="shared" ref="K6:K12" si="2">0.0826*0.016*B6*(I6/1000)^2/(D6)^5</f>
        <v>2.1257546017663667</v>
      </c>
    </row>
    <row r="7" spans="1:11" x14ac:dyDescent="0.2">
      <c r="A7" s="9">
        <v>3</v>
      </c>
      <c r="B7" s="10">
        <v>300</v>
      </c>
      <c r="C7" s="10">
        <f t="shared" ref="C7:C12" si="3">1.2*SQRT(E7/1000)</f>
        <v>0.11384199576606165</v>
      </c>
      <c r="D7" s="10">
        <v>9.9400000000000002E-2</v>
      </c>
      <c r="E7" s="32">
        <v>9</v>
      </c>
      <c r="F7" s="12">
        <v>1</v>
      </c>
      <c r="G7" s="11"/>
      <c r="I7" s="14">
        <f t="shared" si="0"/>
        <v>9</v>
      </c>
      <c r="J7" s="15">
        <f t="shared" si="1"/>
        <v>1.1603795967825301</v>
      </c>
      <c r="K7" s="16">
        <f t="shared" si="2"/>
        <v>3.3095914168937739</v>
      </c>
    </row>
    <row r="8" spans="1:11" x14ac:dyDescent="0.2">
      <c r="A8" s="9">
        <v>4</v>
      </c>
      <c r="B8" s="10">
        <v>500</v>
      </c>
      <c r="C8" s="10">
        <f t="shared" si="3"/>
        <v>9.2951600308978005E-2</v>
      </c>
      <c r="D8" s="10">
        <v>8.14E-2</v>
      </c>
      <c r="E8" s="32">
        <v>6</v>
      </c>
      <c r="F8" s="11"/>
      <c r="G8" s="12">
        <v>1</v>
      </c>
      <c r="I8" s="14">
        <f t="shared" si="0"/>
        <v>6</v>
      </c>
      <c r="J8" s="15">
        <f t="shared" si="1"/>
        <v>1.1535403325572187</v>
      </c>
      <c r="K8" s="16">
        <f t="shared" si="2"/>
        <v>6.6565701112524627</v>
      </c>
    </row>
    <row r="9" spans="1:11" x14ac:dyDescent="0.2">
      <c r="A9" s="9">
        <v>5</v>
      </c>
      <c r="B9" s="10">
        <v>500</v>
      </c>
      <c r="C9" s="10">
        <f t="shared" si="3"/>
        <v>9.6747092979582602E-2</v>
      </c>
      <c r="D9" s="10">
        <v>8.14E-2</v>
      </c>
      <c r="E9" s="32">
        <v>6.5</v>
      </c>
      <c r="F9" s="11"/>
      <c r="G9" s="12">
        <v>-1</v>
      </c>
      <c r="I9" s="14">
        <f t="shared" si="0"/>
        <v>6.5</v>
      </c>
      <c r="J9" s="15">
        <f t="shared" si="1"/>
        <v>1.2496686936036534</v>
      </c>
      <c r="K9" s="16">
        <f t="shared" si="2"/>
        <v>7.8122246444560153</v>
      </c>
    </row>
    <row r="10" spans="1:11" x14ac:dyDescent="0.2">
      <c r="A10" s="9">
        <v>6</v>
      </c>
      <c r="B10" s="10">
        <v>200</v>
      </c>
      <c r="C10" s="10">
        <f t="shared" si="3"/>
        <v>0.17134386478657471</v>
      </c>
      <c r="D10" s="10">
        <v>0.14460000000000001</v>
      </c>
      <c r="E10" s="32">
        <v>20.388000000000002</v>
      </c>
      <c r="F10" s="11"/>
      <c r="G10" s="12">
        <v>-1</v>
      </c>
      <c r="I10" s="14">
        <f t="shared" si="0"/>
        <v>20.388000000000002</v>
      </c>
      <c r="J10" s="15">
        <f t="shared" si="1"/>
        <v>1.2421338074936052</v>
      </c>
      <c r="K10" s="16">
        <f t="shared" si="2"/>
        <v>1.7379521322911857</v>
      </c>
    </row>
    <row r="11" spans="1:11" x14ac:dyDescent="0.2">
      <c r="A11" s="9">
        <v>7</v>
      </c>
      <c r="B11" s="10">
        <v>400</v>
      </c>
      <c r="C11" s="10">
        <f t="shared" si="3"/>
        <v>0.10813325113026057</v>
      </c>
      <c r="D11" s="10">
        <v>9.9400000000000002E-2</v>
      </c>
      <c r="E11" s="32">
        <v>8.1199999999999992</v>
      </c>
      <c r="F11" s="12">
        <v>-1</v>
      </c>
      <c r="G11" s="12">
        <v>1</v>
      </c>
      <c r="I11" s="14">
        <f t="shared" si="0"/>
        <v>8.1199999999999992</v>
      </c>
      <c r="J11" s="15">
        <f t="shared" si="1"/>
        <v>1.0469202584304604</v>
      </c>
      <c r="K11" s="16">
        <f t="shared" si="2"/>
        <v>3.5920316760171329</v>
      </c>
    </row>
    <row r="12" spans="1:11" x14ac:dyDescent="0.2">
      <c r="A12" s="9">
        <v>8</v>
      </c>
      <c r="B12" s="10">
        <v>300</v>
      </c>
      <c r="C12" s="10">
        <f t="shared" si="3"/>
        <v>0.25505011272297057</v>
      </c>
      <c r="D12" s="10">
        <v>0.25319999999999998</v>
      </c>
      <c r="E12" s="32">
        <v>45.173999999999999</v>
      </c>
      <c r="F12" s="12">
        <v>-1</v>
      </c>
      <c r="G12" s="11"/>
      <c r="I12" s="14">
        <f t="shared" si="0"/>
        <v>45.173999999999999</v>
      </c>
      <c r="J12" s="15">
        <f t="shared" si="1"/>
        <v>0.89761786596472937</v>
      </c>
      <c r="K12" s="16">
        <f t="shared" si="2"/>
        <v>0.77746325635492097</v>
      </c>
    </row>
  </sheetData>
  <mergeCells count="2">
    <mergeCell ref="F3:G3"/>
    <mergeCell ref="I2:J2"/>
  </mergeCells>
  <phoneticPr fontId="0" type="noConversion"/>
  <printOptions horizontalCentered="1"/>
  <pageMargins left="0.15748031496062992" right="0.15748031496062992" top="1.5748031496062993" bottom="0.59055118110236227" header="0.51181102362204722" footer="0.51181102362204722"/>
  <pageSetup paperSize="9" orientation="landscape" horizontalDpi="4294967292" verticalDpi="360" r:id="rId1"/>
  <headerFooter alignWithMargins="0">
    <oddHeader>&amp;LΠανεπιστήμιο ΘεσσαλίαςΤμήμα Πολιτικών ΜηχανικώνΝικήτας ΜυλόπουλοςΛέκτορας&amp;C&amp;"Arial Greek,Bold"&amp;11Υδρεύσεις&amp;10Επίλυση Βρογχωτού Δικτύου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B50" sqref="B50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B44" sqref="B44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B28" sqref="B28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I10" sqref="I10"/>
    </sheetView>
  </sheetViews>
  <sheetFormatPr defaultColWidth="9.140625" defaultRowHeight="12.75" x14ac:dyDescent="0.2"/>
  <cols>
    <col min="1" max="1" width="9.85546875" style="19" customWidth="1"/>
    <col min="2" max="5" width="10.7109375" style="19" customWidth="1"/>
    <col min="6" max="6" width="15.28515625" style="19" customWidth="1"/>
    <col min="7" max="7" width="15.85546875" style="19" customWidth="1"/>
    <col min="8" max="9" width="10.7109375" style="19" customWidth="1"/>
    <col min="10" max="16384" width="9.140625" style="19"/>
  </cols>
  <sheetData>
    <row r="1" spans="1:12" s="17" customFormat="1" ht="14.25" customHeight="1" x14ac:dyDescent="0.2">
      <c r="B1" s="17" t="s">
        <v>16</v>
      </c>
      <c r="C1" s="18"/>
    </row>
    <row r="2" spans="1:12" hidden="1" x14ac:dyDescent="0.2"/>
    <row r="3" spans="1:12" hidden="1" x14ac:dyDescent="0.2">
      <c r="B3" s="17"/>
    </row>
    <row r="4" spans="1:12" ht="15.75" x14ac:dyDescent="0.2">
      <c r="A4" s="20"/>
      <c r="B4" s="21" t="s">
        <v>0</v>
      </c>
      <c r="C4" s="21" t="s">
        <v>17</v>
      </c>
      <c r="D4" s="21" t="s">
        <v>1</v>
      </c>
      <c r="E4" s="21" t="s">
        <v>2</v>
      </c>
      <c r="F4" s="21" t="s">
        <v>3</v>
      </c>
      <c r="G4" s="21" t="s">
        <v>25</v>
      </c>
      <c r="H4" s="21" t="s">
        <v>18</v>
      </c>
      <c r="I4" s="21" t="s">
        <v>1</v>
      </c>
      <c r="J4" s="22"/>
      <c r="K4" s="22"/>
      <c r="L4" s="22"/>
    </row>
    <row r="5" spans="1:12" x14ac:dyDescent="0.2">
      <c r="A5" s="23"/>
      <c r="B5" s="21">
        <v>2</v>
      </c>
      <c r="C5" s="21">
        <f>Δεδομένα!F6</f>
        <v>1</v>
      </c>
      <c r="D5" s="21">
        <f>Δεδομένα!E6</f>
        <v>15.944000000000001</v>
      </c>
      <c r="E5" s="34">
        <f>0.0826*0.016*Δεδομένα!B6/(Δεδομένα!D6^5)</f>
        <v>8362.161607925651</v>
      </c>
      <c r="F5" s="34">
        <f>E5*ABS(D5)</f>
        <v>133326.30467676659</v>
      </c>
      <c r="G5" s="34">
        <f>C5*F5*D5</f>
        <v>2125754.6017663665</v>
      </c>
      <c r="H5" s="34">
        <f>C5*I9</f>
        <v>-0.55476235893631709</v>
      </c>
      <c r="I5" s="34">
        <f>D5+H5</f>
        <v>15.389237641063684</v>
      </c>
      <c r="J5" s="22"/>
      <c r="K5" s="22"/>
      <c r="L5" s="22"/>
    </row>
    <row r="6" spans="1:12" x14ac:dyDescent="0.2">
      <c r="A6" s="26" t="s">
        <v>12</v>
      </c>
      <c r="B6" s="21">
        <v>3</v>
      </c>
      <c r="C6" s="21">
        <f>Δεδομένα!F7</f>
        <v>1</v>
      </c>
      <c r="D6" s="21">
        <f>Δεδομένα!E7</f>
        <v>9</v>
      </c>
      <c r="E6" s="34">
        <f>0.0826*0.016*Δεδομένα!B7/(Δεδομένα!D7^5)</f>
        <v>40859.153294984862</v>
      </c>
      <c r="F6" s="34">
        <f>E6*ABS(D6)</f>
        <v>367732.37965486373</v>
      </c>
      <c r="G6" s="34">
        <f>C6*F6*D6</f>
        <v>3309591.4168937737</v>
      </c>
      <c r="H6" s="34">
        <f>C6*I9</f>
        <v>-0.55476235893631709</v>
      </c>
      <c r="I6" s="34">
        <f>D6+H6</f>
        <v>8.4452376410636827</v>
      </c>
      <c r="J6" s="22"/>
      <c r="K6" s="22"/>
      <c r="L6" s="22"/>
    </row>
    <row r="7" spans="1:12" x14ac:dyDescent="0.2">
      <c r="A7" s="23"/>
      <c r="B7" s="21">
        <v>7</v>
      </c>
      <c r="C7" s="21">
        <f>Δεδομένα!F11</f>
        <v>-1</v>
      </c>
      <c r="D7" s="21">
        <f>Δεδομένα!E11</f>
        <v>8.1199999999999992</v>
      </c>
      <c r="E7" s="34">
        <f>0.0826*0.016*Δεδομένα!B11/(Δεδομένα!D11^5)</f>
        <v>54478.871059979821</v>
      </c>
      <c r="F7" s="34">
        <f>E7*ABS(D7)</f>
        <v>442368.4330070361</v>
      </c>
      <c r="G7" s="34">
        <f>C7*F7*D7</f>
        <v>-3592031.6760171326</v>
      </c>
      <c r="H7" s="34">
        <f>C7*I9</f>
        <v>0.55476235893631709</v>
      </c>
      <c r="I7" s="34">
        <f>D7+H7</f>
        <v>8.6747623589363165</v>
      </c>
      <c r="J7" s="22"/>
      <c r="K7" s="22"/>
      <c r="L7" s="22"/>
    </row>
    <row r="8" spans="1:12" x14ac:dyDescent="0.2">
      <c r="A8" s="24"/>
      <c r="B8" s="21">
        <v>8</v>
      </c>
      <c r="C8" s="21">
        <f>Δεδομένα!F12</f>
        <v>-1</v>
      </c>
      <c r="D8" s="21">
        <f>Δεδομένα!E12</f>
        <v>45.173999999999999</v>
      </c>
      <c r="E8" s="34">
        <f>0.0826*0.016*Δεδομένα!B12/(Δεδομένα!D12^5)</f>
        <v>380.98052678471282</v>
      </c>
      <c r="F8" s="34">
        <f>E8*ABS(D8)</f>
        <v>17210.414316972616</v>
      </c>
      <c r="G8" s="34">
        <f>C8*F8*D8</f>
        <v>-777463.25635492092</v>
      </c>
      <c r="H8" s="34">
        <f>C8*I9</f>
        <v>0.55476235893631709</v>
      </c>
      <c r="I8" s="34">
        <f>D8+H8</f>
        <v>45.728762358936315</v>
      </c>
      <c r="J8" s="22"/>
      <c r="K8" s="22"/>
      <c r="L8" s="22"/>
    </row>
    <row r="9" spans="1:12" x14ac:dyDescent="0.2">
      <c r="B9" s="22"/>
      <c r="C9" s="22"/>
      <c r="D9" s="29"/>
      <c r="E9" s="35" t="s">
        <v>23</v>
      </c>
      <c r="F9" s="34">
        <f>SUM(F5:F8)</f>
        <v>960637.53165563906</v>
      </c>
      <c r="G9" s="34">
        <f>SUM(G5:G8)</f>
        <v>1065851.0862880866</v>
      </c>
      <c r="H9" s="28" t="s">
        <v>4</v>
      </c>
      <c r="I9" s="37">
        <f>-G9/F10</f>
        <v>-0.55476235893631709</v>
      </c>
      <c r="J9" s="22"/>
      <c r="K9" s="22"/>
      <c r="L9" s="22"/>
    </row>
    <row r="10" spans="1:12" x14ac:dyDescent="0.2">
      <c r="B10" s="22"/>
      <c r="C10" s="22"/>
      <c r="D10" s="29"/>
      <c r="E10" s="35" t="s">
        <v>24</v>
      </c>
      <c r="F10" s="34">
        <f>2*F9</f>
        <v>1921275.0633112781</v>
      </c>
      <c r="G10" s="34"/>
      <c r="H10" s="29"/>
      <c r="I10" s="29"/>
      <c r="J10" s="22"/>
      <c r="K10" s="22"/>
      <c r="L10" s="22"/>
    </row>
    <row r="11" spans="1:12" x14ac:dyDescent="0.2">
      <c r="B11" s="17" t="s">
        <v>19</v>
      </c>
      <c r="D11" s="30"/>
      <c r="F11" s="30"/>
      <c r="G11" s="30"/>
      <c r="H11" s="30"/>
      <c r="I11" s="30"/>
    </row>
    <row r="12" spans="1:12" ht="15.75" x14ac:dyDescent="0.2">
      <c r="A12" s="20"/>
      <c r="B12" s="21" t="s">
        <v>0</v>
      </c>
      <c r="C12" s="21" t="s">
        <v>17</v>
      </c>
      <c r="D12" s="27" t="s">
        <v>1</v>
      </c>
      <c r="E12" s="21" t="s">
        <v>2</v>
      </c>
      <c r="F12" s="21" t="s">
        <v>3</v>
      </c>
      <c r="G12" s="21" t="s">
        <v>25</v>
      </c>
      <c r="H12" s="21" t="s">
        <v>18</v>
      </c>
      <c r="I12" s="27" t="s">
        <v>1</v>
      </c>
      <c r="J12" s="22"/>
      <c r="K12" s="22"/>
      <c r="L12" s="22"/>
    </row>
    <row r="13" spans="1:12" x14ac:dyDescent="0.2">
      <c r="A13" s="23"/>
      <c r="B13" s="21">
        <v>4</v>
      </c>
      <c r="C13" s="21">
        <f>Δεδομένα!G8</f>
        <v>1</v>
      </c>
      <c r="D13" s="21">
        <f>Δεδομένα!E8</f>
        <v>6</v>
      </c>
      <c r="E13" s="38">
        <f>0.0826*0.016*Δεδομένα!B8/(Δεδομένα!D8^5)</f>
        <v>184904.72531256842</v>
      </c>
      <c r="F13" s="21">
        <f>E13*ABS(D13)</f>
        <v>1109428.3518754104</v>
      </c>
      <c r="G13" s="21">
        <f>C13*F13*D13</f>
        <v>6656570.1112524625</v>
      </c>
      <c r="H13" s="27">
        <f>C13*I17</f>
        <v>-0.21016897780490512</v>
      </c>
      <c r="I13" s="27">
        <f>D13+H13</f>
        <v>5.789831022195095</v>
      </c>
      <c r="J13" s="22"/>
      <c r="K13" s="22"/>
      <c r="L13" s="22"/>
    </row>
    <row r="14" spans="1:12" x14ac:dyDescent="0.2">
      <c r="A14" s="26" t="s">
        <v>20</v>
      </c>
      <c r="B14" s="21">
        <v>5</v>
      </c>
      <c r="C14" s="21">
        <f>Δεδομένα!G9</f>
        <v>-1</v>
      </c>
      <c r="D14" s="21">
        <f>Δεδομένα!E9</f>
        <v>6.5</v>
      </c>
      <c r="E14" s="38">
        <f>0.0826*0.016*Δεδομένα!B9/(Δεδομένα!D9^5)</f>
        <v>184904.72531256842</v>
      </c>
      <c r="F14" s="21">
        <f>E14*ABS(D14)</f>
        <v>1201880.7145316948</v>
      </c>
      <c r="G14" s="21">
        <f>C14*F14*D14</f>
        <v>-7812224.6444560159</v>
      </c>
      <c r="H14" s="27">
        <f>C14*I17</f>
        <v>0.21016897780490512</v>
      </c>
      <c r="I14" s="27">
        <f>D14+H14</f>
        <v>6.710168977804905</v>
      </c>
      <c r="J14" s="22"/>
      <c r="K14" s="22"/>
      <c r="L14" s="22"/>
    </row>
    <row r="15" spans="1:12" x14ac:dyDescent="0.2">
      <c r="A15" s="23"/>
      <c r="B15" s="21">
        <v>6</v>
      </c>
      <c r="C15" s="21">
        <f>Δεδομένα!G10</f>
        <v>-1</v>
      </c>
      <c r="D15" s="21">
        <f>Δεδομένα!E10</f>
        <v>20.388000000000002</v>
      </c>
      <c r="E15" s="38">
        <f>0.0826*0.016*Δεδομένα!B10/(Δεδομένα!D10^5)</f>
        <v>4181.0808039628255</v>
      </c>
      <c r="F15" s="21">
        <f>E15*ABS(D15)</f>
        <v>85243.875431194087</v>
      </c>
      <c r="G15" s="21">
        <f>C15*F15*D15</f>
        <v>-1737952.1322911852</v>
      </c>
      <c r="H15" s="27">
        <f>C15*I17</f>
        <v>0.21016897780490512</v>
      </c>
      <c r="I15" s="27">
        <f>D15+H15</f>
        <v>20.598168977804907</v>
      </c>
      <c r="J15" s="22"/>
      <c r="K15" s="22"/>
      <c r="L15" s="22"/>
    </row>
    <row r="16" spans="1:12" x14ac:dyDescent="0.2">
      <c r="A16" s="23"/>
      <c r="B16" s="21">
        <v>7</v>
      </c>
      <c r="C16" s="21">
        <f>Δεδομένα!G11</f>
        <v>1</v>
      </c>
      <c r="D16" s="40">
        <f>I7</f>
        <v>8.6747623589363165</v>
      </c>
      <c r="E16" s="38">
        <f>0.0826*0.016*Δεδομένα!B11/(Δεδομένα!D11^5)</f>
        <v>54478.871059979821</v>
      </c>
      <c r="F16" s="21">
        <f>E16*ABS(D16)</f>
        <v>472591.26002845797</v>
      </c>
      <c r="G16" s="21">
        <f>C16*F16*D16</f>
        <v>4099616.8736571521</v>
      </c>
      <c r="H16" s="27">
        <f>C16*I17</f>
        <v>-0.21016897780490512</v>
      </c>
      <c r="I16" s="27">
        <f>D16+H16</f>
        <v>8.4645933811314116</v>
      </c>
      <c r="J16" s="22"/>
      <c r="K16" s="22"/>
      <c r="L16" s="22"/>
    </row>
    <row r="17" spans="1:12" x14ac:dyDescent="0.2">
      <c r="A17" s="33"/>
      <c r="B17" s="22"/>
      <c r="C17" s="22"/>
      <c r="D17" s="22"/>
      <c r="E17" s="22" t="s">
        <v>23</v>
      </c>
      <c r="F17" s="27">
        <f>SUM(F13:F16)</f>
        <v>2869144.2018667571</v>
      </c>
      <c r="G17" s="27">
        <f>SUM(G13:G16)</f>
        <v>1206010.2081624134</v>
      </c>
      <c r="H17" s="28" t="s">
        <v>4</v>
      </c>
      <c r="I17" s="37">
        <f>-G17/F18</f>
        <v>-0.21016897780490512</v>
      </c>
      <c r="J17" s="22"/>
      <c r="K17" s="22"/>
      <c r="L17" s="22"/>
    </row>
    <row r="18" spans="1:12" x14ac:dyDescent="0.2">
      <c r="B18" s="22"/>
      <c r="C18" s="22"/>
      <c r="D18" s="22"/>
      <c r="E18" s="22" t="s">
        <v>24</v>
      </c>
      <c r="F18" s="27">
        <f>2*F17</f>
        <v>5738288.4037335142</v>
      </c>
      <c r="G18" s="27"/>
      <c r="H18" s="29"/>
      <c r="I18" s="29"/>
      <c r="J18" s="22"/>
      <c r="K18" s="22"/>
      <c r="L18" s="22"/>
    </row>
    <row r="19" spans="1:12" x14ac:dyDescent="0.2">
      <c r="A19" s="22"/>
    </row>
    <row r="20" spans="1:12" x14ac:dyDescent="0.2">
      <c r="A20" s="22"/>
    </row>
    <row r="21" spans="1:12" ht="15.75" x14ac:dyDescent="0.2">
      <c r="A21" s="20"/>
      <c r="B21" s="21" t="s">
        <v>0</v>
      </c>
      <c r="C21" s="21" t="s">
        <v>17</v>
      </c>
      <c r="D21" s="21" t="s">
        <v>1</v>
      </c>
      <c r="E21" s="21" t="s">
        <v>2</v>
      </c>
      <c r="F21" s="21" t="s">
        <v>3</v>
      </c>
      <c r="G21" s="21" t="s">
        <v>25</v>
      </c>
      <c r="H21" s="21" t="s">
        <v>18</v>
      </c>
      <c r="I21" s="21" t="s">
        <v>1</v>
      </c>
    </row>
    <row r="22" spans="1:12" x14ac:dyDescent="0.2">
      <c r="A22" s="23"/>
      <c r="B22" s="21">
        <v>2</v>
      </c>
      <c r="C22" s="21">
        <f>C5</f>
        <v>1</v>
      </c>
      <c r="D22" s="21">
        <f>I5</f>
        <v>15.389237641063684</v>
      </c>
      <c r="E22" s="34">
        <f>E5</f>
        <v>8362.161607925651</v>
      </c>
      <c r="F22" s="34">
        <f>E22*ABS(D22)</f>
        <v>128687.29217734704</v>
      </c>
      <c r="G22" s="34">
        <f>C22*F22*D22</f>
        <v>1980399.3207021893</v>
      </c>
      <c r="H22" s="34">
        <f>C22*I26</f>
        <v>9.002828463386608E-4</v>
      </c>
      <c r="I22" s="34">
        <f>D22+H22</f>
        <v>15.390137923910022</v>
      </c>
    </row>
    <row r="23" spans="1:12" x14ac:dyDescent="0.2">
      <c r="A23" s="26" t="s">
        <v>12</v>
      </c>
      <c r="B23" s="21">
        <v>3</v>
      </c>
      <c r="C23" s="21">
        <f t="shared" ref="C23:C25" si="0">C6</f>
        <v>1</v>
      </c>
      <c r="D23" s="21">
        <f t="shared" ref="D23:D25" si="1">I6</f>
        <v>8.4452376410636827</v>
      </c>
      <c r="E23" s="34">
        <f t="shared" ref="E23:E25" si="2">E6</f>
        <v>40859.153294984862</v>
      </c>
      <c r="F23" s="34">
        <f>E23*ABS(D23)</f>
        <v>345065.25938879733</v>
      </c>
      <c r="G23" s="34">
        <f>C23*F23*D23</f>
        <v>2914158.1172136744</v>
      </c>
      <c r="H23" s="34">
        <f>C23*I26</f>
        <v>9.002828463386608E-4</v>
      </c>
      <c r="I23" s="34">
        <f>D23+H23</f>
        <v>8.4461379239100207</v>
      </c>
    </row>
    <row r="24" spans="1:12" x14ac:dyDescent="0.2">
      <c r="A24" s="23"/>
      <c r="B24" s="21">
        <v>7</v>
      </c>
      <c r="C24" s="21">
        <f t="shared" si="0"/>
        <v>-1</v>
      </c>
      <c r="D24" s="21">
        <f t="shared" si="1"/>
        <v>8.6747623589363165</v>
      </c>
      <c r="E24" s="34">
        <f t="shared" si="2"/>
        <v>54478.871059979821</v>
      </c>
      <c r="F24" s="34">
        <f>E24*ABS(D24)</f>
        <v>472591.26002845797</v>
      </c>
      <c r="G24" s="34">
        <f>C24*F24*D24</f>
        <v>-4099616.8736571521</v>
      </c>
      <c r="H24" s="34">
        <f>C24*I26</f>
        <v>-9.002828463386608E-4</v>
      </c>
      <c r="I24" s="34">
        <f>D24+H24</f>
        <v>8.6738620760899785</v>
      </c>
    </row>
    <row r="25" spans="1:12" x14ac:dyDescent="0.2">
      <c r="A25" s="24"/>
      <c r="B25" s="21">
        <v>8</v>
      </c>
      <c r="C25" s="21">
        <f t="shared" si="0"/>
        <v>-1</v>
      </c>
      <c r="D25" s="21">
        <f t="shared" si="1"/>
        <v>45.728762358936315</v>
      </c>
      <c r="E25" s="34">
        <f t="shared" si="2"/>
        <v>380.98052678471282</v>
      </c>
      <c r="F25" s="34">
        <f>E25*ABS(D25)</f>
        <v>17421.767972720503</v>
      </c>
      <c r="G25" s="34">
        <f>C25*F25*D25</f>
        <v>-796675.88749706361</v>
      </c>
      <c r="H25" s="34">
        <f>C25*I26</f>
        <v>-9.002828463386608E-4</v>
      </c>
      <c r="I25" s="34">
        <f>D25+H25</f>
        <v>45.727862076089977</v>
      </c>
    </row>
    <row r="26" spans="1:12" x14ac:dyDescent="0.2">
      <c r="B26" s="22"/>
      <c r="C26" s="22"/>
      <c r="D26" s="29"/>
      <c r="E26" s="35" t="s">
        <v>23</v>
      </c>
      <c r="F26" s="34">
        <f>SUM(F22:F25)</f>
        <v>963765.57956732297</v>
      </c>
      <c r="G26" s="34">
        <f>SUM(G22:G25)</f>
        <v>-1735.3232383521972</v>
      </c>
      <c r="H26" s="28" t="s">
        <v>4</v>
      </c>
      <c r="I26" s="37">
        <f>-G26/F27</f>
        <v>9.002828463386608E-4</v>
      </c>
    </row>
    <row r="27" spans="1:12" x14ac:dyDescent="0.2">
      <c r="B27" s="22"/>
      <c r="C27" s="22"/>
      <c r="D27" s="29"/>
      <c r="E27" s="35" t="s">
        <v>24</v>
      </c>
      <c r="F27" s="34">
        <f>2*F26</f>
        <v>1927531.1591346459</v>
      </c>
      <c r="G27" s="34"/>
      <c r="H27" s="29"/>
      <c r="I27" s="29"/>
    </row>
    <row r="28" spans="1:12" x14ac:dyDescent="0.2">
      <c r="B28" s="17" t="s">
        <v>19</v>
      </c>
      <c r="D28" s="30"/>
      <c r="F28" s="30"/>
      <c r="G28" s="30"/>
      <c r="H28" s="30"/>
      <c r="I28" s="30"/>
    </row>
    <row r="29" spans="1:12" ht="15.75" x14ac:dyDescent="0.2">
      <c r="A29" s="20"/>
      <c r="B29" s="21" t="s">
        <v>0</v>
      </c>
      <c r="C29" s="21" t="s">
        <v>17</v>
      </c>
      <c r="D29" s="27" t="s">
        <v>1</v>
      </c>
      <c r="E29" s="21" t="s">
        <v>2</v>
      </c>
      <c r="F29" s="21" t="s">
        <v>3</v>
      </c>
      <c r="G29" s="21" t="s">
        <v>25</v>
      </c>
      <c r="H29" s="21" t="s">
        <v>18</v>
      </c>
      <c r="I29" s="27" t="s">
        <v>1</v>
      </c>
    </row>
    <row r="30" spans="1:12" x14ac:dyDescent="0.2">
      <c r="A30" s="23"/>
      <c r="B30" s="21">
        <v>4</v>
      </c>
      <c r="C30" s="21">
        <f>C13</f>
        <v>1</v>
      </c>
      <c r="D30" s="27">
        <f>I13</f>
        <v>5.789831022195095</v>
      </c>
      <c r="E30" s="38">
        <f>E13</f>
        <v>184904.72531256842</v>
      </c>
      <c r="F30" s="21">
        <f>E30*ABS(D30)</f>
        <v>1070567.1147651712</v>
      </c>
      <c r="G30" s="21">
        <f>C30*F30*D30</f>
        <v>6198402.6924092844</v>
      </c>
      <c r="H30" s="27">
        <f>C30*I34</f>
        <v>-3.4427573517183806E-2</v>
      </c>
      <c r="I30" s="27">
        <f>D30+H30</f>
        <v>5.7554034486779111</v>
      </c>
    </row>
    <row r="31" spans="1:12" x14ac:dyDescent="0.2">
      <c r="A31" s="26" t="s">
        <v>20</v>
      </c>
      <c r="B31" s="21">
        <v>5</v>
      </c>
      <c r="C31" s="21">
        <f t="shared" ref="C31:C33" si="3">C14</f>
        <v>-1</v>
      </c>
      <c r="D31" s="27">
        <f t="shared" ref="D31:D32" si="4">I14</f>
        <v>6.710168977804905</v>
      </c>
      <c r="E31" s="38">
        <f t="shared" ref="E31:E33" si="5">E14</f>
        <v>184904.72531256842</v>
      </c>
      <c r="F31" s="21">
        <f>E31*ABS(D31)</f>
        <v>1240741.951641934</v>
      </c>
      <c r="G31" s="21">
        <f>C31*F31*D31</f>
        <v>-8325588.1533688186</v>
      </c>
      <c r="H31" s="27">
        <f>C31*I34</f>
        <v>3.4427573517183806E-2</v>
      </c>
      <c r="I31" s="27">
        <f>D31+H31</f>
        <v>6.7445965513220889</v>
      </c>
    </row>
    <row r="32" spans="1:12" x14ac:dyDescent="0.2">
      <c r="A32" s="23"/>
      <c r="B32" s="21">
        <v>6</v>
      </c>
      <c r="C32" s="21">
        <f t="shared" si="3"/>
        <v>-1</v>
      </c>
      <c r="D32" s="27">
        <f t="shared" si="4"/>
        <v>20.598168977804907</v>
      </c>
      <c r="E32" s="38">
        <f t="shared" si="5"/>
        <v>4181.0808039628255</v>
      </c>
      <c r="F32" s="21">
        <f>E32*ABS(D32)</f>
        <v>86122.608909882663</v>
      </c>
      <c r="G32" s="21">
        <f>C32*F32*D32</f>
        <v>-1773968.0511351696</v>
      </c>
      <c r="H32" s="27">
        <f>C32*I34</f>
        <v>3.4427573517183806E-2</v>
      </c>
      <c r="I32" s="27">
        <f>D32+H32</f>
        <v>20.632596551322091</v>
      </c>
    </row>
    <row r="33" spans="1:12" x14ac:dyDescent="0.2">
      <c r="A33" s="23"/>
      <c r="B33" s="21">
        <v>7</v>
      </c>
      <c r="C33" s="21">
        <f t="shared" si="3"/>
        <v>1</v>
      </c>
      <c r="D33" s="40">
        <f>I24</f>
        <v>8.6738620760899785</v>
      </c>
      <c r="E33" s="38">
        <f t="shared" si="5"/>
        <v>54478.871059979821</v>
      </c>
      <c r="F33" s="21">
        <f>E33*ABS(D33)</f>
        <v>472542.21363535483</v>
      </c>
      <c r="G33" s="21">
        <f>C33*F33*D33</f>
        <v>4098765.9862033129</v>
      </c>
      <c r="H33" s="27">
        <f>C33*I34</f>
        <v>-3.4427573517183806E-2</v>
      </c>
      <c r="I33" s="27">
        <f>D33+H33</f>
        <v>8.6394345025727954</v>
      </c>
    </row>
    <row r="34" spans="1:12" x14ac:dyDescent="0.2">
      <c r="A34" s="33"/>
      <c r="B34" s="22"/>
      <c r="C34" s="22"/>
      <c r="D34" s="22"/>
      <c r="E34" s="22" t="s">
        <v>23</v>
      </c>
      <c r="F34" s="27">
        <f>SUM(F30:F33)</f>
        <v>2869973.8889523423</v>
      </c>
      <c r="G34" s="27">
        <f>SUM(G30:G33)</f>
        <v>197612.47410860937</v>
      </c>
      <c r="H34" s="28" t="s">
        <v>4</v>
      </c>
      <c r="I34" s="37">
        <f>-G34/F35</f>
        <v>-3.4427573517183806E-2</v>
      </c>
    </row>
    <row r="35" spans="1:12" x14ac:dyDescent="0.2">
      <c r="B35" s="22"/>
      <c r="C35" s="22"/>
      <c r="D35" s="22"/>
      <c r="E35" s="22" t="s">
        <v>24</v>
      </c>
      <c r="F35" s="27">
        <f>2*F34</f>
        <v>5739947.7779046847</v>
      </c>
      <c r="G35" s="27"/>
      <c r="H35" s="29"/>
      <c r="I35" s="29"/>
    </row>
    <row r="36" spans="1:12" x14ac:dyDescent="0.2">
      <c r="A36" s="22"/>
    </row>
    <row r="37" spans="1:12" x14ac:dyDescent="0.2">
      <c r="A37" s="22"/>
    </row>
    <row r="38" spans="1:12" ht="15.75" x14ac:dyDescent="0.2">
      <c r="A38" s="20"/>
      <c r="B38" s="21" t="s">
        <v>0</v>
      </c>
      <c r="C38" s="21" t="s">
        <v>17</v>
      </c>
      <c r="D38" s="21" t="s">
        <v>1</v>
      </c>
      <c r="E38" s="21" t="s">
        <v>2</v>
      </c>
      <c r="F38" s="21" t="s">
        <v>3</v>
      </c>
      <c r="G38" s="21" t="s">
        <v>25</v>
      </c>
      <c r="H38" s="21" t="s">
        <v>18</v>
      </c>
      <c r="I38" s="21" t="s">
        <v>1</v>
      </c>
    </row>
    <row r="39" spans="1:12" x14ac:dyDescent="0.2">
      <c r="A39" s="23"/>
      <c r="B39" s="21">
        <v>2</v>
      </c>
      <c r="C39" s="21">
        <f>C22</f>
        <v>1</v>
      </c>
      <c r="D39" s="21">
        <f>I22</f>
        <v>15.390137923910022</v>
      </c>
      <c r="E39" s="34">
        <f>E22</f>
        <v>8362.161607925651</v>
      </c>
      <c r="F39" s="34">
        <f>E39*ABS(D39)</f>
        <v>128694.82048800097</v>
      </c>
      <c r="G39" s="34">
        <f>C39*F39*D39</f>
        <v>1980631.0374031763</v>
      </c>
      <c r="H39" s="34">
        <f>C39*I43</f>
        <v>2.3709657317396369E-9</v>
      </c>
      <c r="I39" s="34">
        <f>D39+H39</f>
        <v>15.390137926280987</v>
      </c>
    </row>
    <row r="40" spans="1:12" x14ac:dyDescent="0.2">
      <c r="A40" s="26" t="s">
        <v>12</v>
      </c>
      <c r="B40" s="21">
        <v>3</v>
      </c>
      <c r="C40" s="21">
        <f t="shared" ref="C40:C42" si="6">C23</f>
        <v>1</v>
      </c>
      <c r="D40" s="21">
        <f t="shared" ref="D40:D42" si="7">I23</f>
        <v>8.4461379239100207</v>
      </c>
      <c r="E40" s="34">
        <f t="shared" ref="E40:E42" si="8">E23</f>
        <v>40859.153294984862</v>
      </c>
      <c r="F40" s="34">
        <f>E40*ABS(D40)</f>
        <v>345102.04418362473</v>
      </c>
      <c r="G40" s="34">
        <f>C40*F40*D40</f>
        <v>2914779.4629981844</v>
      </c>
      <c r="H40" s="34">
        <f>C40*I43</f>
        <v>2.3709657317396369E-9</v>
      </c>
      <c r="I40" s="34">
        <f>D40+H40</f>
        <v>8.4461379262809864</v>
      </c>
    </row>
    <row r="41" spans="1:12" x14ac:dyDescent="0.2">
      <c r="A41" s="23"/>
      <c r="B41" s="21">
        <v>7</v>
      </c>
      <c r="C41" s="21">
        <f t="shared" si="6"/>
        <v>-1</v>
      </c>
      <c r="D41" s="21">
        <f t="shared" si="7"/>
        <v>8.6738620760899785</v>
      </c>
      <c r="E41" s="34">
        <f t="shared" si="8"/>
        <v>54478.871059979821</v>
      </c>
      <c r="F41" s="34">
        <f>E41*ABS(D41)</f>
        <v>472542.21363535483</v>
      </c>
      <c r="G41" s="34">
        <f>C41*F41*D41</f>
        <v>-4098765.9862033129</v>
      </c>
      <c r="H41" s="34">
        <f>C41*I43</f>
        <v>-2.3709657317396369E-9</v>
      </c>
      <c r="I41" s="34">
        <f>D41+H41</f>
        <v>8.6738620737190129</v>
      </c>
      <c r="J41" s="25"/>
      <c r="K41" s="22"/>
      <c r="L41" s="22"/>
    </row>
    <row r="42" spans="1:12" x14ac:dyDescent="0.2">
      <c r="A42" s="24"/>
      <c r="B42" s="21">
        <v>8</v>
      </c>
      <c r="C42" s="21">
        <f t="shared" si="6"/>
        <v>-1</v>
      </c>
      <c r="D42" s="21">
        <f t="shared" si="7"/>
        <v>45.727862076089977</v>
      </c>
      <c r="E42" s="34">
        <f t="shared" si="8"/>
        <v>380.98052678471282</v>
      </c>
      <c r="F42" s="34">
        <f>E42*ABS(D42)</f>
        <v>17421.42498248745</v>
      </c>
      <c r="G42" s="34">
        <f>C42*F42*D42</f>
        <v>-796644.51876813429</v>
      </c>
      <c r="H42" s="34">
        <f>C42*I43</f>
        <v>-2.3709657317396369E-9</v>
      </c>
      <c r="I42" s="34">
        <f>D42+H42</f>
        <v>45.72786207371901</v>
      </c>
      <c r="J42" s="25"/>
      <c r="K42" s="22"/>
      <c r="L42" s="22"/>
    </row>
    <row r="43" spans="1:12" x14ac:dyDescent="0.2">
      <c r="B43" s="22"/>
      <c r="C43" s="22"/>
      <c r="D43" s="29"/>
      <c r="E43" s="35" t="s">
        <v>23</v>
      </c>
      <c r="F43" s="34">
        <f>SUM(F39:F42)</f>
        <v>963760.503289468</v>
      </c>
      <c r="G43" s="34">
        <f>SUM(G39:G42)</f>
        <v>-4.5700862538069487E-3</v>
      </c>
      <c r="H43" s="28" t="s">
        <v>4</v>
      </c>
      <c r="I43" s="37">
        <f>-G43/F44</f>
        <v>2.3709657317396369E-9</v>
      </c>
      <c r="J43" s="25"/>
      <c r="K43" s="22"/>
      <c r="L43" s="22"/>
    </row>
    <row r="44" spans="1:12" x14ac:dyDescent="0.2">
      <c r="B44" s="22"/>
      <c r="C44" s="22"/>
      <c r="D44" s="29"/>
      <c r="E44" s="35" t="s">
        <v>24</v>
      </c>
      <c r="F44" s="34">
        <f>2*F43</f>
        <v>1927521.006578936</v>
      </c>
      <c r="G44" s="34"/>
      <c r="H44" s="29"/>
      <c r="I44" s="29"/>
      <c r="J44" s="25"/>
      <c r="K44" s="22"/>
      <c r="L44" s="22"/>
    </row>
    <row r="45" spans="1:12" x14ac:dyDescent="0.2">
      <c r="B45" s="17" t="s">
        <v>19</v>
      </c>
      <c r="D45" s="30"/>
      <c r="F45" s="30"/>
      <c r="G45" s="30"/>
      <c r="H45" s="30"/>
      <c r="I45" s="30"/>
      <c r="J45" s="25"/>
      <c r="K45" s="22"/>
      <c r="L45" s="22"/>
    </row>
    <row r="46" spans="1:12" ht="15.75" x14ac:dyDescent="0.2">
      <c r="A46" s="20"/>
      <c r="B46" s="21" t="s">
        <v>0</v>
      </c>
      <c r="C46" s="21" t="s">
        <v>17</v>
      </c>
      <c r="D46" s="27" t="s">
        <v>1</v>
      </c>
      <c r="E46" s="21" t="s">
        <v>2</v>
      </c>
      <c r="F46" s="21" t="s">
        <v>3</v>
      </c>
      <c r="G46" s="21" t="s">
        <v>25</v>
      </c>
      <c r="H46" s="21" t="s">
        <v>18</v>
      </c>
      <c r="I46" s="27" t="s">
        <v>1</v>
      </c>
      <c r="J46" s="22"/>
      <c r="K46" s="22"/>
      <c r="L46" s="22"/>
    </row>
    <row r="47" spans="1:12" x14ac:dyDescent="0.2">
      <c r="A47" s="23"/>
      <c r="B47" s="21">
        <v>4</v>
      </c>
      <c r="C47" s="21">
        <f>C30</f>
        <v>1</v>
      </c>
      <c r="D47" s="27">
        <f>I30</f>
        <v>5.7554034486779111</v>
      </c>
      <c r="E47" s="38">
        <f>E30</f>
        <v>184904.72531256842</v>
      </c>
      <c r="F47" s="21">
        <f>E47*ABS(D47)</f>
        <v>1064201.2937407983</v>
      </c>
      <c r="G47" s="21">
        <f>C47*F47*D47</f>
        <v>6124907.7960832845</v>
      </c>
      <c r="H47" s="27">
        <f>C47*I51</f>
        <v>-5.6673641275281818E-3</v>
      </c>
      <c r="I47" s="27">
        <f>D47+H47</f>
        <v>5.7497360845503831</v>
      </c>
      <c r="J47" s="22"/>
      <c r="K47" s="22"/>
      <c r="L47" s="22"/>
    </row>
    <row r="48" spans="1:12" x14ac:dyDescent="0.2">
      <c r="A48" s="26" t="s">
        <v>20</v>
      </c>
      <c r="B48" s="21">
        <v>5</v>
      </c>
      <c r="C48" s="21">
        <f t="shared" ref="C48:C50" si="9">C31</f>
        <v>-1</v>
      </c>
      <c r="D48" s="27">
        <f t="shared" ref="D48:D49" si="10">I31</f>
        <v>6.7445965513220889</v>
      </c>
      <c r="E48" s="38">
        <f t="shared" ref="E48:E50" si="11">E31</f>
        <v>184904.72531256842</v>
      </c>
      <c r="F48" s="21">
        <f>E48*ABS(D48)</f>
        <v>1247107.7726663072</v>
      </c>
      <c r="G48" s="21">
        <f>C48*F48*D48</f>
        <v>-8411238.7826521471</v>
      </c>
      <c r="H48" s="27">
        <f>C48*I51</f>
        <v>5.6673641275281818E-3</v>
      </c>
      <c r="I48" s="27">
        <f>D48+H48</f>
        <v>6.7502639154496169</v>
      </c>
    </row>
    <row r="49" spans="1:11" x14ac:dyDescent="0.2">
      <c r="A49" s="23"/>
      <c r="B49" s="21">
        <v>6</v>
      </c>
      <c r="C49" s="21">
        <f t="shared" si="9"/>
        <v>-1</v>
      </c>
      <c r="D49" s="27">
        <f t="shared" si="10"/>
        <v>20.632596551322091</v>
      </c>
      <c r="E49" s="38">
        <f t="shared" si="11"/>
        <v>4181.0808039628255</v>
      </c>
      <c r="F49" s="21">
        <f>E49*ABS(D49)</f>
        <v>86266.553376642391</v>
      </c>
      <c r="G49" s="21">
        <f>C49*F49*D49</f>
        <v>-1779902.9916933549</v>
      </c>
      <c r="H49" s="27">
        <f>C49*I51</f>
        <v>5.6673641275281818E-3</v>
      </c>
      <c r="I49" s="27">
        <f>D49+H49</f>
        <v>20.63826391544962</v>
      </c>
    </row>
    <row r="50" spans="1:11" x14ac:dyDescent="0.2">
      <c r="A50" s="23"/>
      <c r="B50" s="21">
        <v>7</v>
      </c>
      <c r="C50" s="21">
        <f t="shared" si="9"/>
        <v>1</v>
      </c>
      <c r="D50" s="40">
        <f>I41</f>
        <v>8.6738620737190129</v>
      </c>
      <c r="E50" s="38">
        <f t="shared" si="11"/>
        <v>54478.871059979821</v>
      </c>
      <c r="F50" s="21">
        <f>E50*ABS(D50)</f>
        <v>472542.21350618731</v>
      </c>
      <c r="G50" s="21">
        <f>C50*F50*D50</f>
        <v>4098765.9839625503</v>
      </c>
      <c r="H50" s="27">
        <f>C50*I51</f>
        <v>-5.6673641275281818E-3</v>
      </c>
      <c r="I50" s="27">
        <f>D50+H50</f>
        <v>8.668194709591484</v>
      </c>
    </row>
    <row r="51" spans="1:11" x14ac:dyDescent="0.2">
      <c r="A51" s="33"/>
      <c r="B51" s="22"/>
      <c r="C51" s="22"/>
      <c r="D51" s="22"/>
      <c r="E51" s="22" t="s">
        <v>23</v>
      </c>
      <c r="F51" s="27">
        <f>SUM(F47:F50)</f>
        <v>2870117.8332899353</v>
      </c>
      <c r="G51" s="27">
        <f>SUM(G47:G50)</f>
        <v>32532.005700332578</v>
      </c>
      <c r="H51" s="28" t="s">
        <v>4</v>
      </c>
      <c r="I51" s="37">
        <f>-G51/F52</f>
        <v>-5.6673641275281818E-3</v>
      </c>
    </row>
    <row r="52" spans="1:11" x14ac:dyDescent="0.2">
      <c r="B52" s="22"/>
      <c r="C52" s="22"/>
      <c r="D52" s="22"/>
      <c r="E52" s="22" t="s">
        <v>24</v>
      </c>
      <c r="F52" s="27">
        <f>2*F51</f>
        <v>5740235.6665798705</v>
      </c>
      <c r="G52" s="27"/>
      <c r="H52" s="29"/>
      <c r="I52" s="29"/>
    </row>
    <row r="56" spans="1:11" ht="13.5" thickBot="1" x14ac:dyDescent="0.25">
      <c r="A56" s="2" t="s">
        <v>14</v>
      </c>
      <c r="B56" s="3"/>
      <c r="C56" s="3"/>
      <c r="D56" s="3"/>
      <c r="E56" s="3"/>
      <c r="F56" s="3"/>
      <c r="G56" s="3"/>
      <c r="H56"/>
      <c r="I56" s="42" t="s">
        <v>9</v>
      </c>
      <c r="J56" s="42"/>
      <c r="K56" s="3"/>
    </row>
    <row r="57" spans="1:11" ht="51.75" thickTop="1" x14ac:dyDescent="0.2">
      <c r="A57" s="4" t="s">
        <v>5</v>
      </c>
      <c r="B57" s="39" t="s">
        <v>6</v>
      </c>
      <c r="C57" s="39" t="s">
        <v>22</v>
      </c>
      <c r="D57" s="39" t="s">
        <v>7</v>
      </c>
      <c r="E57" s="39" t="s">
        <v>8</v>
      </c>
      <c r="F57" s="41" t="s">
        <v>21</v>
      </c>
      <c r="G57" s="41"/>
      <c r="H57" s="1"/>
      <c r="I57" s="4" t="s">
        <v>10</v>
      </c>
      <c r="J57" s="39" t="s">
        <v>11</v>
      </c>
      <c r="K57" s="6" t="s">
        <v>15</v>
      </c>
    </row>
    <row r="58" spans="1:11" x14ac:dyDescent="0.2">
      <c r="A58" s="7"/>
      <c r="B58" s="8"/>
      <c r="C58" s="8"/>
      <c r="D58" s="8"/>
      <c r="E58" s="31"/>
      <c r="F58" s="8" t="s">
        <v>12</v>
      </c>
      <c r="G58" s="8" t="s">
        <v>13</v>
      </c>
      <c r="H58" s="1"/>
      <c r="I58" s="7"/>
      <c r="J58" s="8"/>
      <c r="K58" s="13"/>
    </row>
    <row r="59" spans="1:11" x14ac:dyDescent="0.2">
      <c r="A59" s="9">
        <v>1</v>
      </c>
      <c r="B59" s="36"/>
      <c r="C59" s="10">
        <f>1.2*SQRT(E59/1000)</f>
        <v>0.3162176465664116</v>
      </c>
      <c r="D59" s="10">
        <v>0.28499999999999998</v>
      </c>
      <c r="E59" s="32">
        <v>69.44</v>
      </c>
      <c r="F59" s="11"/>
      <c r="G59" s="11"/>
      <c r="H59"/>
      <c r="I59" s="14">
        <f>E59</f>
        <v>69.44</v>
      </c>
      <c r="J59" s="15">
        <f>4*(I59/1000)/3.14/(D59^2)</f>
        <v>1.0890563093396697</v>
      </c>
      <c r="K59" s="16">
        <f>0.0826*0.016*B59*(I59/1000)^2/(D59)^5</f>
        <v>0</v>
      </c>
    </row>
    <row r="60" spans="1:11" x14ac:dyDescent="0.2">
      <c r="A60" s="9">
        <v>2</v>
      </c>
      <c r="B60" s="10">
        <v>400</v>
      </c>
      <c r="C60" s="10">
        <f>1.2*SQRT(E60/1000)</f>
        <v>0.14886839359122012</v>
      </c>
      <c r="D60" s="10">
        <v>0.14460000000000001</v>
      </c>
      <c r="E60" s="32">
        <f>D39</f>
        <v>15.390137923910022</v>
      </c>
      <c r="F60" s="12">
        <v>1</v>
      </c>
      <c r="G60" s="11"/>
      <c r="H60"/>
      <c r="I60" s="14">
        <f t="shared" ref="I60:I66" si="12">E60</f>
        <v>15.390137923910022</v>
      </c>
      <c r="J60" s="15">
        <f t="shared" ref="J60:J66" si="13">4*(I60/1000)/3.14/(D60^2)</f>
        <v>0.93764030887179139</v>
      </c>
      <c r="K60" s="16">
        <f t="shared" ref="K60:K66" si="14">0.0826*0.016*B60*(I60/1000)^2/(D60)^5</f>
        <v>1.9806310374031761</v>
      </c>
    </row>
    <row r="61" spans="1:11" x14ac:dyDescent="0.2">
      <c r="A61" s="9">
        <v>3</v>
      </c>
      <c r="B61" s="10">
        <v>300</v>
      </c>
      <c r="C61" s="10">
        <f t="shared" ref="C61:C66" si="15">1.2*SQRT(E61/1000)</f>
        <v>0.11028344667460493</v>
      </c>
      <c r="D61" s="10">
        <v>9.9400000000000002E-2</v>
      </c>
      <c r="E61" s="32">
        <f>D40</f>
        <v>8.4461379239100207</v>
      </c>
      <c r="F61" s="12">
        <v>1</v>
      </c>
      <c r="G61" s="11"/>
      <c r="H61"/>
      <c r="I61" s="14">
        <f t="shared" si="12"/>
        <v>8.4461379239100207</v>
      </c>
      <c r="J61" s="15">
        <f t="shared" si="13"/>
        <v>1.0889695687240384</v>
      </c>
      <c r="K61" s="16">
        <f t="shared" si="14"/>
        <v>2.9147794629981849</v>
      </c>
    </row>
    <row r="62" spans="1:11" x14ac:dyDescent="0.2">
      <c r="A62" s="9">
        <v>4</v>
      </c>
      <c r="B62" s="10">
        <v>500</v>
      </c>
      <c r="C62" s="10">
        <f t="shared" si="15"/>
        <v>9.1037250431327238E-2</v>
      </c>
      <c r="D62" s="10">
        <v>8.14E-2</v>
      </c>
      <c r="E62" s="32">
        <f>D47</f>
        <v>5.7554034486779111</v>
      </c>
      <c r="F62" s="11"/>
      <c r="G62" s="12">
        <v>1</v>
      </c>
      <c r="H62"/>
      <c r="I62" s="14">
        <f t="shared" si="12"/>
        <v>5.7554034486779111</v>
      </c>
      <c r="J62" s="15">
        <f t="shared" si="13"/>
        <v>1.1065150013648133</v>
      </c>
      <c r="K62" s="16">
        <f t="shared" si="14"/>
        <v>6.1249077960832832</v>
      </c>
    </row>
    <row r="63" spans="1:11" x14ac:dyDescent="0.2">
      <c r="A63" s="9">
        <v>5</v>
      </c>
      <c r="B63" s="10">
        <v>500</v>
      </c>
      <c r="C63" s="10">
        <f t="shared" si="15"/>
        <v>9.8550591240762264E-2</v>
      </c>
      <c r="D63" s="10">
        <v>8.14E-2</v>
      </c>
      <c r="E63" s="32">
        <f>D48</f>
        <v>6.7445965513220889</v>
      </c>
      <c r="F63" s="11"/>
      <c r="G63" s="12">
        <v>-1</v>
      </c>
      <c r="H63"/>
      <c r="I63" s="14">
        <f t="shared" si="12"/>
        <v>6.7445965513220889</v>
      </c>
      <c r="J63" s="15">
        <f t="shared" si="13"/>
        <v>1.2966940247960586</v>
      </c>
      <c r="K63" s="16">
        <f t="shared" si="14"/>
        <v>8.4112387826521466</v>
      </c>
    </row>
    <row r="64" spans="1:11" x14ac:dyDescent="0.2">
      <c r="A64" s="9">
        <v>6</v>
      </c>
      <c r="B64" s="10">
        <v>200</v>
      </c>
      <c r="C64" s="10">
        <f t="shared" si="15"/>
        <v>0.17236861383066179</v>
      </c>
      <c r="D64" s="10">
        <v>0.14460000000000001</v>
      </c>
      <c r="E64" s="32">
        <f>D49</f>
        <v>20.632596551322091</v>
      </c>
      <c r="F64" s="11"/>
      <c r="G64" s="12">
        <v>-1</v>
      </c>
      <c r="H64"/>
      <c r="I64" s="14">
        <f t="shared" si="12"/>
        <v>20.632596551322091</v>
      </c>
      <c r="J64" s="15">
        <f t="shared" si="13"/>
        <v>1.257035791287676</v>
      </c>
      <c r="K64" s="16">
        <f t="shared" si="14"/>
        <v>1.7799029916933551</v>
      </c>
    </row>
    <row r="65" spans="1:11" x14ac:dyDescent="0.2">
      <c r="A65" s="9">
        <v>7</v>
      </c>
      <c r="B65" s="10">
        <v>400</v>
      </c>
      <c r="C65" s="10">
        <f t="shared" si="15"/>
        <v>0.11176028537076745</v>
      </c>
      <c r="D65" s="10">
        <v>9.9400000000000002E-2</v>
      </c>
      <c r="E65" s="32">
        <f>D50</f>
        <v>8.6738620737190129</v>
      </c>
      <c r="F65" s="12">
        <v>-1</v>
      </c>
      <c r="G65" s="12">
        <v>1</v>
      </c>
      <c r="H65"/>
      <c r="I65" s="14">
        <f t="shared" si="12"/>
        <v>8.6738620737190129</v>
      </c>
      <c r="J65" s="15">
        <f t="shared" si="13"/>
        <v>1.1183302861832609</v>
      </c>
      <c r="K65" s="16">
        <f t="shared" si="14"/>
        <v>4.0987659839625499</v>
      </c>
    </row>
    <row r="66" spans="1:11" x14ac:dyDescent="0.2">
      <c r="A66" s="9">
        <v>8</v>
      </c>
      <c r="B66" s="10">
        <v>300</v>
      </c>
      <c r="C66" s="10">
        <f t="shared" si="15"/>
        <v>0.256608887978514</v>
      </c>
      <c r="D66" s="10">
        <v>0.25319999999999998</v>
      </c>
      <c r="E66" s="32">
        <f>D42</f>
        <v>45.727862076089977</v>
      </c>
      <c r="F66" s="12">
        <v>-1</v>
      </c>
      <c r="G66" s="11"/>
      <c r="H66"/>
      <c r="I66" s="14">
        <f t="shared" si="12"/>
        <v>45.727862076089977</v>
      </c>
      <c r="J66" s="15">
        <f t="shared" si="13"/>
        <v>0.90862323398125833</v>
      </c>
      <c r="K66" s="16">
        <f t="shared" si="14"/>
        <v>0.79664451876813447</v>
      </c>
    </row>
  </sheetData>
  <mergeCells count="2">
    <mergeCell ref="I56:J56"/>
    <mergeCell ref="F57:G57"/>
  </mergeCells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>
    <oddHeader>&amp;L&amp;"Times New Roman,Regular"Πανεπιστήμιο ΘεσσαλίαςΤμήμα Πολιτικών ΜηχανικώνΝικήτας ΜυλόπουλοςΛέκτορας&amp;C&amp;"Times New Roman,Bold"&amp;11Υδρεύσεις&amp;10Επίλυση Βρογχωτού Δικτύου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D65" sqref="D65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E62" sqref="E62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D60" sqref="D60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E56" sqref="E56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D49" sqref="D49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C39" sqref="C39"/>
    </sheetView>
  </sheetViews>
  <sheetFormatPr defaultColWidth="9.140625" defaultRowHeight="12.75" x14ac:dyDescent="0.2"/>
  <cols>
    <col min="1" max="16384" width="9.140625" style="19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Δεδομένα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>University of Thessaly/ Civil Engineering Dept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Nikitas Mylopoulos</dc:creator>
  <cp:lastModifiedBy>Pantelis</cp:lastModifiedBy>
  <cp:lastPrinted>2002-11-20T07:26:29Z</cp:lastPrinted>
  <dcterms:created xsi:type="dcterms:W3CDTF">1998-12-12T06:57:54Z</dcterms:created>
  <dcterms:modified xsi:type="dcterms:W3CDTF">2016-10-18T15:33:50Z</dcterms:modified>
</cp:coreProperties>
</file>