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buser\Desktop\ΔΗΜΟΓΡΑΦΙΑ 2016-7\"/>
    </mc:Choice>
  </mc:AlternateContent>
  <bookViews>
    <workbookView xWindow="0" yWindow="0" windowWidth="20295" windowHeight="11790" activeTab="4"/>
  </bookViews>
  <sheets>
    <sheet name="thema 4o" sheetId="1" r:id="rId1"/>
    <sheet name="thema 5o" sheetId="2" r:id="rId2"/>
    <sheet name="thema 6o" sheetId="3" r:id="rId3"/>
    <sheet name="thema 7o" sheetId="4" r:id="rId4"/>
    <sheet name="thema 8o" sheetId="5" r:id="rId5"/>
    <sheet name="thema 11o" sheetId="7" r:id="rId6"/>
  </sheets>
  <definedNames>
    <definedName name="_xlnm.Print_Area" localSheetId="5">'thema 11o'!$A$1:$M$25</definedName>
    <definedName name="_xlnm.Print_Area" localSheetId="0">'thema 4o'!$A$1:$S$56</definedName>
    <definedName name="_xlnm.Print_Area" localSheetId="1">'thema 5o'!$A$1:$J$74</definedName>
    <definedName name="_xlnm.Print_Area" localSheetId="2">'thema 6o'!$A$1:$J$42</definedName>
    <definedName name="_xlnm.Print_Area" localSheetId="3">'thema 7o'!$A$1:$L$95</definedName>
    <definedName name="_xlnm.Print_Area" localSheetId="4">'thema 8o'!$A$1:$R$48</definedName>
  </definedNames>
  <calcPr calcId="152511"/>
</workbook>
</file>

<file path=xl/calcChain.xml><?xml version="1.0" encoding="utf-8"?>
<calcChain xmlns="http://schemas.openxmlformats.org/spreadsheetml/2006/main">
  <c r="Q2" i="5" l="1"/>
  <c r="R2" i="5" l="1"/>
  <c r="D7" i="5"/>
  <c r="O2" i="5" s="1"/>
  <c r="C25" i="2"/>
  <c r="B25" i="2"/>
  <c r="H25" i="2"/>
  <c r="C26" i="2"/>
  <c r="B26" i="2"/>
  <c r="D26" i="2" s="1"/>
  <c r="H26" i="2"/>
  <c r="C27" i="2"/>
  <c r="B27" i="2"/>
  <c r="H27" i="2"/>
  <c r="C28" i="2"/>
  <c r="B28" i="2"/>
  <c r="D28" i="2" s="1"/>
  <c r="F28" i="2" s="1"/>
  <c r="I28" i="2" s="1"/>
  <c r="J28" i="2" s="1"/>
  <c r="H28" i="2"/>
  <c r="C24" i="2"/>
  <c r="B24" i="2"/>
  <c r="H24" i="2"/>
  <c r="D5" i="2"/>
  <c r="D6" i="2"/>
  <c r="D7" i="2"/>
  <c r="D8" i="2"/>
  <c r="D4" i="2"/>
  <c r="C42" i="5"/>
  <c r="C41" i="5"/>
  <c r="C40" i="5"/>
  <c r="C39" i="5"/>
  <c r="C38" i="5"/>
  <c r="C37" i="5"/>
  <c r="C36" i="5"/>
  <c r="C35" i="5"/>
  <c r="C34" i="5"/>
  <c r="C33" i="5"/>
  <c r="C32" i="5"/>
  <c r="C31" i="5"/>
  <c r="C30" i="5"/>
  <c r="C28" i="5"/>
  <c r="E27" i="5"/>
  <c r="E26" i="5"/>
  <c r="C26" i="5"/>
  <c r="M5" i="7"/>
  <c r="M10" i="7"/>
  <c r="I30" i="4"/>
  <c r="I31" i="4" s="1"/>
  <c r="K18" i="5"/>
  <c r="L18" i="5" s="1"/>
  <c r="C18" i="5"/>
  <c r="J17" i="5"/>
  <c r="K17" i="5" s="1"/>
  <c r="L17" i="5" s="1"/>
  <c r="C17" i="5"/>
  <c r="J16" i="5"/>
  <c r="K16" i="5" s="1"/>
  <c r="L16" i="5" s="1"/>
  <c r="C16" i="5"/>
  <c r="J15" i="5"/>
  <c r="C15" i="5"/>
  <c r="J14" i="5"/>
  <c r="C14" i="5"/>
  <c r="J13" i="5"/>
  <c r="K13" i="5" s="1"/>
  <c r="L13" i="5" s="1"/>
  <c r="G13" i="5"/>
  <c r="C13" i="5"/>
  <c r="J12" i="5"/>
  <c r="C12" i="5"/>
  <c r="J11" i="5"/>
  <c r="C11" i="5"/>
  <c r="J10" i="5"/>
  <c r="J9" i="5"/>
  <c r="C10" i="5"/>
  <c r="F9" i="5"/>
  <c r="C9" i="5"/>
  <c r="J8" i="5"/>
  <c r="C8" i="5"/>
  <c r="J7" i="5"/>
  <c r="C7" i="5"/>
  <c r="H6" i="5"/>
  <c r="C6" i="5"/>
  <c r="J5" i="5"/>
  <c r="B5" i="5"/>
  <c r="E4" i="5"/>
  <c r="J4" i="5" s="1"/>
  <c r="C4" i="5"/>
  <c r="E3" i="5"/>
  <c r="J3" i="5" s="1"/>
  <c r="C3" i="5"/>
  <c r="E2" i="5"/>
  <c r="J2" i="5"/>
  <c r="C2" i="5"/>
  <c r="A43" i="4"/>
  <c r="D30" i="4"/>
  <c r="D31" i="4"/>
  <c r="D32" i="4"/>
  <c r="A42" i="4" s="1"/>
  <c r="E32" i="4" s="1"/>
  <c r="D33" i="4"/>
  <c r="D34" i="4"/>
  <c r="D35" i="4"/>
  <c r="D36" i="4"/>
  <c r="B29" i="4"/>
  <c r="D29" i="4"/>
  <c r="E17" i="4"/>
  <c r="E18" i="4"/>
  <c r="F18" i="4" s="1"/>
  <c r="B18" i="4"/>
  <c r="B19" i="4"/>
  <c r="B20" i="4"/>
  <c r="B21" i="4"/>
  <c r="B22" i="4"/>
  <c r="B23" i="4"/>
  <c r="B17" i="4"/>
  <c r="C12" i="4"/>
  <c r="B12" i="4"/>
  <c r="C14" i="3"/>
  <c r="E12" i="3"/>
  <c r="B13" i="3"/>
  <c r="B14" i="3" s="1"/>
  <c r="E14" i="3" s="1"/>
  <c r="D12" i="3"/>
  <c r="B9" i="3"/>
  <c r="C9" i="3" s="1"/>
  <c r="D9" i="3" s="1"/>
  <c r="C8" i="3"/>
  <c r="D8" i="3"/>
  <c r="E7" i="3"/>
  <c r="C7" i="3"/>
  <c r="D7" i="3" s="1"/>
  <c r="C4" i="3"/>
  <c r="D3" i="3"/>
  <c r="B3" i="3"/>
  <c r="E3" i="3" s="1"/>
  <c r="B4" i="3" s="1"/>
  <c r="E4" i="3" s="1"/>
  <c r="C2" i="3"/>
  <c r="D2" i="3" s="1"/>
  <c r="C20" i="2"/>
  <c r="B20" i="2"/>
  <c r="C14" i="2"/>
  <c r="C15" i="2"/>
  <c r="B36" i="2" s="1"/>
  <c r="K14" i="1"/>
  <c r="C25" i="1"/>
  <c r="C28" i="1" s="1"/>
  <c r="K15" i="1"/>
  <c r="C26" i="1"/>
  <c r="K16" i="1"/>
  <c r="C27" i="1"/>
  <c r="G7" i="1"/>
  <c r="D7" i="1"/>
  <c r="D16" i="1" s="1"/>
  <c r="C7" i="1"/>
  <c r="C15" i="1" s="1"/>
  <c r="B7" i="1"/>
  <c r="B17" i="1" s="1"/>
  <c r="B26" i="1"/>
  <c r="B25" i="1"/>
  <c r="B28" i="1" s="1"/>
  <c r="F17" i="4"/>
  <c r="C17" i="4"/>
  <c r="I17" i="4" s="1"/>
  <c r="I20" i="4" s="1"/>
  <c r="J6" i="5"/>
  <c r="D15" i="1"/>
  <c r="R15" i="1"/>
  <c r="E19" i="4"/>
  <c r="E20" i="4" s="1"/>
  <c r="C16" i="1"/>
  <c r="C17" i="1"/>
  <c r="B27" i="1"/>
  <c r="K10" i="5" l="1"/>
  <c r="L10" i="5" s="1"/>
  <c r="K11" i="5"/>
  <c r="L11" i="5" s="1"/>
  <c r="K4" i="5"/>
  <c r="L4" i="5" s="1"/>
  <c r="K9" i="5"/>
  <c r="L9" i="5" s="1"/>
  <c r="K15" i="5"/>
  <c r="L15" i="5" s="1"/>
  <c r="K5" i="5"/>
  <c r="L5" i="5" s="1"/>
  <c r="K6" i="5"/>
  <c r="L6" i="5" s="1"/>
  <c r="K12" i="5"/>
  <c r="L12" i="5" s="1"/>
  <c r="K8" i="5"/>
  <c r="L8" i="5" s="1"/>
  <c r="K14" i="5"/>
  <c r="L14" i="5" s="1"/>
  <c r="K7" i="5"/>
  <c r="L7" i="5" s="1"/>
  <c r="F19" i="4"/>
  <c r="C13" i="3"/>
  <c r="D13" i="3" s="1"/>
  <c r="D27" i="2"/>
  <c r="F26" i="2"/>
  <c r="I26" i="2" s="1"/>
  <c r="J26" i="2" s="1"/>
  <c r="G26" i="2"/>
  <c r="G28" i="2"/>
  <c r="D24" i="2"/>
  <c r="G24" i="2" s="1"/>
  <c r="D25" i="2"/>
  <c r="F25" i="2" s="1"/>
  <c r="I25" i="2" s="1"/>
  <c r="J25" i="2" s="1"/>
  <c r="B32" i="1"/>
  <c r="K25" i="1"/>
  <c r="C32" i="1"/>
  <c r="L25" i="1"/>
  <c r="L32" i="1" s="1"/>
  <c r="F24" i="2"/>
  <c r="I24" i="2" s="1"/>
  <c r="J24" i="2" s="1"/>
  <c r="G25" i="2"/>
  <c r="E21" i="4"/>
  <c r="F20" i="4"/>
  <c r="K3" i="5"/>
  <c r="L3" i="5" s="1"/>
  <c r="K2" i="5"/>
  <c r="L2" i="5" s="1"/>
  <c r="G27" i="2"/>
  <c r="F27" i="2"/>
  <c r="I27" i="2" s="1"/>
  <c r="J27" i="2" s="1"/>
  <c r="Q15" i="1"/>
  <c r="K32" i="1" s="1"/>
  <c r="B16" i="1"/>
  <c r="S15" i="1"/>
  <c r="D17" i="1"/>
  <c r="B15" i="1"/>
  <c r="F21" i="4" l="1"/>
  <c r="E22" i="4"/>
  <c r="C36" i="1"/>
  <c r="B36" i="1"/>
  <c r="B38" i="1" l="1"/>
  <c r="F22" i="4"/>
  <c r="G17" i="4" s="1"/>
  <c r="E23" i="4"/>
  <c r="F23" i="4" s="1"/>
</calcChain>
</file>

<file path=xl/sharedStrings.xml><?xml version="1.0" encoding="utf-8"?>
<sst xmlns="http://schemas.openxmlformats.org/spreadsheetml/2006/main" count="345" uniqueCount="241">
  <si>
    <t>Px A</t>
  </si>
  <si>
    <t>Px B</t>
  </si>
  <si>
    <t>Dx A</t>
  </si>
  <si>
    <t>Dx B</t>
  </si>
  <si>
    <t>Total</t>
  </si>
  <si>
    <t>Px χώρας</t>
  </si>
  <si>
    <t>Dx χώρας</t>
  </si>
  <si>
    <t>A</t>
  </si>
  <si>
    <t xml:space="preserve">B </t>
  </si>
  <si>
    <t>Τα δεδομένα που δίνονται στην εκφώνηση της άσκησης:</t>
  </si>
  <si>
    <t xml:space="preserve">Γνωρίζουμε ότι οι Αδροί Δείκτες Θνησιμότητας επηρεάζονται έντονα από τη δομή πληθυσμού </t>
  </si>
  <si>
    <t>Δομή Πληθυσμών ανά μεγάλες ηλικιακές ομάδες</t>
  </si>
  <si>
    <t>Χώρα</t>
  </si>
  <si>
    <t>Υπολογίζουμε επίσης τους συντελεστές θνησιμότητας ανά ηλικιακή ομάδα της χώρας</t>
  </si>
  <si>
    <t>Ειδικοί Κατά Ηλικιακή Ομάδα Συντελεστές Θνησιμότητας Χώρας (‰)</t>
  </si>
  <si>
    <t>Αναμενόμενος Αριθμός Θανάτων</t>
  </si>
  <si>
    <t>ΑΔΘ (‰)</t>
  </si>
  <si>
    <t>και τους Αδρούς Δείκτες Θνησιμότητας των τριών χωρικών ενοτήτων</t>
  </si>
  <si>
    <t>Οι προτυποποιημένοι δείκτες θα είναι για την πόλη Α: 1,56*9,1=14,15 και για τη Β: 0,51*9,1=4,63</t>
  </si>
  <si>
    <t>Υπολογίζουμε το Συγκριτικό Δείκτη των δύο πόλεων ως αναλογία των δύο δεικτών:</t>
  </si>
  <si>
    <t xml:space="preserve">Παρατηρούμε ότι η θνησιμότητα της πόλης Α είναι το 305,7% της θνησιμότητας της πόλεως Β παρόλο που ο ΑΔΘ της Β δείχνει πλασματικά </t>
  </si>
  <si>
    <t xml:space="preserve">ότι η θνησιμότητα της Β είναι μεγαλύτερη από αυτή της Α (7,8 ‰ έναντι 7,0 ‰). Εξετάζοντας τις πληθυσμιακές δομές, διαπιστώνουμε ότι η Β έχει έναν εξαιρετικά γηρασμένο </t>
  </si>
  <si>
    <t xml:space="preserve">πληθυσμό. Σε αυτό οφείλονται οι πολλοί θάνατοι που καταγράφονται στη συγκεκριμένη πόλη. </t>
  </si>
  <si>
    <t>TBM (‰, μέσο ετήσιο, δεκαετίας)</t>
  </si>
  <si>
    <t>TBΝ (‰, μέσο ετήσιο, δεκαετίας)</t>
  </si>
  <si>
    <t>r (‰)</t>
  </si>
  <si>
    <t>Πληθυσμός</t>
  </si>
  <si>
    <t>Yπολογίζουμε το Μέσο Ετήσιο Ρυθμό Μεταβολής του πληθυσμού για τις δύο δεκαετίες για τις οποίες αυτός ζητείται:</t>
  </si>
  <si>
    <t>1991-2001</t>
  </si>
  <si>
    <t>1951-1961</t>
  </si>
  <si>
    <t>Έτη</t>
  </si>
  <si>
    <t>ΦΜ</t>
  </si>
  <si>
    <t>Μέσος Πληθυσμός</t>
  </si>
  <si>
    <t>Γεννήσεις</t>
  </si>
  <si>
    <t>Θάνατοι</t>
  </si>
  <si>
    <t>Υπολογίζουμε το Μέσο ΦΙ και τη Μέση ΦΜ για τις δύο δεκαετίες για τις οποίες ζητούνται:</t>
  </si>
  <si>
    <t>Σε αυτό οφείλεται η σημαντικά μεγαλύτερη τιμή του Μέσου Ετήσιου Ρυθμού Μεταβολής της δεκαετίας 1951-61.</t>
  </si>
  <si>
    <t>Υπολογίζουμε τον αναμενόμενο πληθυσμό της Περιφέρειας για το 2021:</t>
  </si>
  <si>
    <t>Hλικία</t>
  </si>
  <si>
    <t>Sx</t>
  </si>
  <si>
    <t>qx</t>
  </si>
  <si>
    <t>px</t>
  </si>
  <si>
    <t>dx</t>
  </si>
  <si>
    <t>Ηλικία</t>
  </si>
  <si>
    <t>Πληθυσμός γυναικών στις:</t>
  </si>
  <si>
    <t>Hλικία της μητέρας</t>
  </si>
  <si>
    <t>Γεννήσεις κατά το 1976</t>
  </si>
  <si>
    <t>15-19</t>
  </si>
  <si>
    <t>20-24</t>
  </si>
  <si>
    <t>25-29</t>
  </si>
  <si>
    <t>30-34</t>
  </si>
  <si>
    <t>35-39</t>
  </si>
  <si>
    <t>40-44</t>
  </si>
  <si>
    <t>45-49</t>
  </si>
  <si>
    <t>Σύνολο</t>
  </si>
  <si>
    <t>Ποσοστά Γονιμότητας (‰)</t>
  </si>
  <si>
    <t>Συνθ Δείκτης</t>
  </si>
  <si>
    <t>Hλικίες</t>
  </si>
  <si>
    <t>Μέση Ηλικία Τεκνογονίας</t>
  </si>
  <si>
    <t>Ακαθάριστο Ποσοστό Αναπαραγωγής (R)</t>
  </si>
  <si>
    <t>Πίνακας Θνησιμότητας 1975-76</t>
  </si>
  <si>
    <t>Ακριβής Ηλικία</t>
  </si>
  <si>
    <t>Yπολογίζουμε μέσω του Πίνακα Θνησιμότητας, την Πιθανότητα Επιβίωσης των γυναικών στην μέση ηλικία στην τεκνογονία, η οποία μας χρησιμεύει στον υπολογισμό του Καθαρού Ποσοστού Αναπαραγωγής</t>
  </si>
  <si>
    <t>Υπολογίζουμε τα ζητούμενα ποσοστά γονιμότητας, το Συνθετικό Δείκτη Γονιμότητας, τη Μέση Ηλικία στην Τεκνογονία, το Ακαθάριστο και το Καθαρό Ποσοστό Αναπαραγωγής:</t>
  </si>
  <si>
    <t>Επιβιώσαντες Γυναίκες σε κάθε ηλικία (Sx)</t>
  </si>
  <si>
    <t>Μέση Ηλικία Τεκνογονίας*</t>
  </si>
  <si>
    <t xml:space="preserve">Θάνατοι </t>
  </si>
  <si>
    <t>*Θεωρώ πως οι θάνατοι ισοκατανέμονται σε κάθε διάστημα ηλικιών. Έτσι, από τους 290 θανάτους που συμβαίνουν μεταξύ 25 και 30 ετών</t>
  </si>
  <si>
    <t>μόνον οι 67 συμβαίνουν μεταξύ των 25 και των 26,2 ετών.</t>
  </si>
  <si>
    <t>Πιθ Επιβίωσης</t>
  </si>
  <si>
    <t>x</t>
  </si>
  <si>
    <t>5q5</t>
  </si>
  <si>
    <t>5px</t>
  </si>
  <si>
    <t>lx/Sx</t>
  </si>
  <si>
    <t>5dx</t>
  </si>
  <si>
    <t>5Lx</t>
  </si>
  <si>
    <t>Tx</t>
  </si>
  <si>
    <t>ex</t>
  </si>
  <si>
    <t>e0</t>
  </si>
  <si>
    <t>45p15</t>
  </si>
  <si>
    <t>0-4</t>
  </si>
  <si>
    <t>5-9</t>
  </si>
  <si>
    <t>10-14</t>
  </si>
  <si>
    <t>50-54</t>
  </si>
  <si>
    <t>55-59</t>
  </si>
  <si>
    <t>60-64</t>
  </si>
  <si>
    <t>65-69</t>
  </si>
  <si>
    <t>70-74</t>
  </si>
  <si>
    <t>75-79</t>
  </si>
  <si>
    <t>80-84</t>
  </si>
  <si>
    <r>
      <rPr>
        <u/>
        <sz val="9"/>
        <color indexed="8"/>
        <rFont val="Times New Roman"/>
        <family val="1"/>
        <charset val="161"/>
      </rPr>
      <t>Σχολιασμός</t>
    </r>
    <r>
      <rPr>
        <sz val="9"/>
        <color indexed="8"/>
        <rFont val="Times New Roman"/>
        <family val="1"/>
        <charset val="161"/>
      </rPr>
      <t>: το ΦΙ και η ΦΜ έχουν θετικό πρόσημο και στις δύο δεκαετίες. Όμως για την περίοδο 1951-61 οι τιμές τους είναι σημαντικά μεγαλύτερες.</t>
    </r>
  </si>
  <si>
    <r>
      <rPr>
        <u/>
        <sz val="9"/>
        <color indexed="8"/>
        <rFont val="Times New Roman"/>
        <family val="1"/>
        <charset val="161"/>
      </rPr>
      <t>Σχολιασμός</t>
    </r>
    <r>
      <rPr>
        <sz val="9"/>
        <color indexed="8"/>
        <rFont val="Times New Roman"/>
        <family val="1"/>
        <charset val="161"/>
      </rPr>
      <t>: η αναμενόμενη αύξηση του πληθυσμού κατά την περίοδο 2001-2021 οφείλεται κυρίως στο θετικό μεταναστευτικό ισοζύγιο και αρκετά λιγότερο στο θετικό φυσικό ισοζύγιο.</t>
    </r>
  </si>
  <si>
    <t>Γνωρίζουμε ότι η αναλογία γεννήσεων θήλεων τέκνων στο σύνολο των γεννήσεων είναι συνήθως σταθερό μέγεθος και ίσο με 0,488.</t>
  </si>
  <si>
    <t>Έστω ότι αναφερόμαστε σε 1000 γυναίκες μίας γενεάς Χ. Αναζητούμε τον αριθμό τέκνων που πρέπει να φέρουν στον κόσμο ώστε να αντικατασταθούν από 1000 κόρες.</t>
  </si>
  <si>
    <t>Έστω Υ ο αναζητούμενος αριθμός τέκνων.</t>
  </si>
  <si>
    <t xml:space="preserve">Έχουμε: </t>
  </si>
  <si>
    <t>Υ τέκνα * (488 κόρες / 1000 τέκνα) = 1000 κόρες  ⇔</t>
  </si>
  <si>
    <t>⇔ Υ τέκνα = 1000 κόρες / (488 κόρες / 1000 τέκνα) ⇔</t>
  </si>
  <si>
    <t>⇔ Υ τέκνα =2050</t>
  </si>
  <si>
    <t>Επομένως, απαιτείται, εν απουσία θνησιμότητος, οι 1000 γυναίκες να κάνουν περίπου 2050 παιδιά ώστε να αντικατασταθούν από 1000 κόρες.</t>
  </si>
  <si>
    <t>Δηλαδή, απαιτούνται περίπου 2,05 παιδιά ανά γυναίκα.</t>
  </si>
  <si>
    <t>Υ τέκνα * (488 κόρες / 1000 τέκνα) * (850/1000) = 1000 κόρες  ⇔</t>
  </si>
  <si>
    <t>⇔ Υ τέκνα = 1000 κόρες / ((488 κόρες / 1000 τέκνα)*(850/1000)) ⇔</t>
  </si>
  <si>
    <t>⇔ Υ τέκνα =2411</t>
  </si>
  <si>
    <t>Επομένως, απαιτείται, εφόσον υπάρχει θνησιμότητα, οι 1000 γυναίκες να κάνουν περίπου 2411 παιδιά ώστε να αντικατασταθούν από 1000 κόρες.</t>
  </si>
  <si>
    <t>Δηλαδή, απαιτούνται περίπου 2,41 παιδιά ανά γυναίκα.</t>
  </si>
  <si>
    <t>ΘΕΜΑ 7</t>
  </si>
  <si>
    <t>ΘΕΜΑ 6</t>
  </si>
  <si>
    <t>ΘΕΜΑ 5</t>
  </si>
  <si>
    <t>ΘΕΜΑ 4</t>
  </si>
  <si>
    <t>Δίδει ακόμα τον συνολικό αριθμό των θανάτων που συνέβησαν το έτος  t  στις περιοχές  Α και Β Β  (1400 θάνατοι στην Α και 6060 στην Β)</t>
  </si>
  <si>
    <t xml:space="preserve">Ο πίνακας που παρατίθεται δίδει τους πληθυσμούς του έτους t δύο πόλεων Α και Β μιας χώρας Γ σε μεγάλες ηλικιακές ομάδες. </t>
  </si>
  <si>
    <t>και τον αριθμό των θανάτων ανα μεγάλες ηλικιακες ομάδες για την χώρα  για το ίδιο έτος.</t>
  </si>
  <si>
    <t>Ηλικίες</t>
  </si>
  <si>
    <t>0-14</t>
  </si>
  <si>
    <t>15-44</t>
  </si>
  <si>
    <t>45+</t>
  </si>
  <si>
    <r>
      <t>n</t>
    </r>
    <r>
      <rPr>
        <b/>
        <sz val="11"/>
        <color indexed="8"/>
        <rFont val="Times New Roman"/>
        <family val="1"/>
        <charset val="161"/>
      </rPr>
      <t>D</t>
    </r>
    <r>
      <rPr>
        <b/>
        <vertAlign val="subscript"/>
        <sz val="11"/>
        <color indexed="8"/>
        <rFont val="Times New Roman"/>
        <family val="1"/>
        <charset val="161"/>
      </rPr>
      <t>x(</t>
    </r>
    <r>
      <rPr>
        <b/>
        <vertAlign val="superscript"/>
        <sz val="11"/>
        <color indexed="8"/>
        <rFont val="Times New Roman"/>
        <family val="1"/>
        <charset val="161"/>
      </rPr>
      <t>ΧΩΡΑ)</t>
    </r>
  </si>
  <si>
    <r>
      <t>n</t>
    </r>
    <r>
      <rPr>
        <b/>
        <sz val="11"/>
        <color indexed="8"/>
        <rFont val="Times New Roman"/>
        <family val="1"/>
        <charset val="161"/>
      </rPr>
      <t>P</t>
    </r>
    <r>
      <rPr>
        <b/>
        <vertAlign val="subscript"/>
        <sz val="11"/>
        <color indexed="8"/>
        <rFont val="Times New Roman"/>
        <family val="1"/>
        <charset val="161"/>
      </rPr>
      <t>x</t>
    </r>
    <r>
      <rPr>
        <b/>
        <vertAlign val="superscript"/>
        <sz val="11"/>
        <color indexed="8"/>
        <rFont val="Times New Roman"/>
        <family val="1"/>
        <charset val="161"/>
      </rPr>
      <t xml:space="preserve">(ΧΩΡΑ)               </t>
    </r>
  </si>
  <si>
    <r>
      <t>n</t>
    </r>
    <r>
      <rPr>
        <b/>
        <sz val="11"/>
        <color indexed="8"/>
        <rFont val="Times New Roman"/>
        <family val="1"/>
        <charset val="161"/>
      </rPr>
      <t>P</t>
    </r>
    <r>
      <rPr>
        <b/>
        <vertAlign val="subscript"/>
        <sz val="11"/>
        <color indexed="8"/>
        <rFont val="Times New Roman"/>
        <family val="1"/>
        <charset val="161"/>
      </rPr>
      <t>x</t>
    </r>
    <r>
      <rPr>
        <b/>
        <vertAlign val="superscript"/>
        <sz val="11"/>
        <color indexed="8"/>
        <rFont val="Times New Roman"/>
        <family val="1"/>
        <charset val="161"/>
      </rPr>
      <t>(B)</t>
    </r>
    <r>
      <rPr>
        <b/>
        <sz val="11"/>
        <color indexed="8"/>
        <rFont val="Times New Roman"/>
        <family val="1"/>
        <charset val="161"/>
      </rPr>
      <t xml:space="preserve">                                  </t>
    </r>
  </si>
  <si>
    <r>
      <t>n</t>
    </r>
    <r>
      <rPr>
        <b/>
        <sz val="11"/>
        <color indexed="8"/>
        <rFont val="Times New Roman"/>
        <family val="1"/>
        <charset val="161"/>
      </rPr>
      <t>P</t>
    </r>
    <r>
      <rPr>
        <b/>
        <vertAlign val="subscript"/>
        <sz val="11"/>
        <color indexed="8"/>
        <rFont val="Times New Roman"/>
        <family val="1"/>
        <charset val="161"/>
      </rPr>
      <t>x</t>
    </r>
    <r>
      <rPr>
        <b/>
        <vertAlign val="superscript"/>
        <sz val="11"/>
        <color indexed="8"/>
        <rFont val="Times New Roman"/>
        <family val="1"/>
        <charset val="161"/>
      </rPr>
      <t>(A)</t>
    </r>
    <r>
      <rPr>
        <b/>
        <sz val="11"/>
        <color indexed="8"/>
        <rFont val="Times New Roman"/>
        <family val="1"/>
        <charset val="161"/>
      </rPr>
      <t xml:space="preserve">                             </t>
    </r>
  </si>
  <si>
    <t>Να συγκριθούν τα επίπεδα θνησιμότητας των περιοχών Α και Β μεταξύ τους και ως προς το σύνολο της χώρας με τον υπολογισμό καταλλήλων μέτρων.</t>
  </si>
  <si>
    <t xml:space="preserve">Σας δίνεται ο πληθυσμός της Περιφέρειας Αττικής στα απογραφικά έτη 1951, 1961, 1971, 1981, 1991 και 2001 (βλ. Πίνακα) </t>
  </si>
  <si>
    <t>και οι αδροί δείκτες γεννητικότητας και θνησιμότητας ανά δεκαετία. Υπολογίσετε:</t>
  </si>
  <si>
    <t>Γ) Σχολιάστε τα αποτελέσματα</t>
  </si>
  <si>
    <t xml:space="preserve">Δ) Αν θεωρήσουμε ως δεδομένο ότι ο μέσος ετήσιος ρυθμός μεταβολής που υπολογίσατε για το 1991-2001 δεν πρόκειται να μεταβληθεί στο μέλλον </t>
  </si>
  <si>
    <t xml:space="preserve">υπολογίστε τον αναμενόμενο πληθυσμό της Περιφέρειας για το 2021. Που οφείλεται κατά τη γνώμη σας το αποτέλεσμα σε σχέση με τις </t>
  </si>
  <si>
    <t>συνιστώσες της βασικής δημογραφικής εξίσωσης;</t>
  </si>
  <si>
    <t>Έτος</t>
  </si>
  <si>
    <t>Πληθυσμός (σε εκ.)</t>
  </si>
  <si>
    <t xml:space="preserve">ΤΒΜ (‰, μέσο </t>
  </si>
  <si>
    <t>ετήσιο, δεκαετίας)</t>
  </si>
  <si>
    <t xml:space="preserve">ΤΒΝ (‰, μέσο </t>
  </si>
  <si>
    <t>(1961-1971)                      7,4</t>
  </si>
  <si>
    <t>(1971-1981)                      7,8</t>
  </si>
  <si>
    <t>(1981-1991)                      8,2</t>
  </si>
  <si>
    <t>(1981-1991)                 12,2</t>
  </si>
  <si>
    <t>(1991-2001)                   9,2</t>
  </si>
  <si>
    <t>(1991-2001)                     8,6</t>
  </si>
  <si>
    <t xml:space="preserve">Πληθυσμός </t>
  </si>
  <si>
    <t>(σε εκ.)</t>
  </si>
  <si>
    <t>ΠΕΡΙΟΔΟΙ</t>
  </si>
  <si>
    <t xml:space="preserve">μέσο </t>
  </si>
  <si>
    <t xml:space="preserve">ετήσιο, </t>
  </si>
  <si>
    <t>δεκαετίας</t>
  </si>
  <si>
    <t>ΣΥΝΟΛ.</t>
  </si>
  <si>
    <t xml:space="preserve">ΜΕΤΑΒΟΛΗ </t>
  </si>
  <si>
    <t xml:space="preserve">‰, μέση </t>
  </si>
  <si>
    <t>ετήσια, δεκαετίας</t>
  </si>
  <si>
    <t>ΦΥΣΙΚΟ</t>
  </si>
  <si>
    <t>‰</t>
  </si>
  <si>
    <t xml:space="preserve">μέση </t>
  </si>
  <si>
    <t>1951-61</t>
  </si>
  <si>
    <t>1961-71</t>
  </si>
  <si>
    <t>1971-81</t>
  </si>
  <si>
    <t>1981-91</t>
  </si>
  <si>
    <t>…………..</t>
  </si>
  <si>
    <t>r (0/00)</t>
  </si>
  <si>
    <t>ΤΒΝ</t>
  </si>
  <si>
    <t xml:space="preserve"> ‰</t>
  </si>
  <si>
    <t>ετήσια,</t>
  </si>
  <si>
    <t xml:space="preserve"> δεκαετίας</t>
  </si>
  <si>
    <t xml:space="preserve">ΤΒΜ
‰
μέσο 
ετήσιο, 
δεκαετίας
</t>
  </si>
  <si>
    <t>Με βάση τις υπάρχουσες τιμές στους πίνακες που ακολουθούν συμπληρώστε τα κενά.</t>
  </si>
  <si>
    <r>
      <t>S</t>
    </r>
    <r>
      <rPr>
        <b/>
        <vertAlign val="subscript"/>
        <sz val="11"/>
        <color indexed="8"/>
        <rFont val="Times New Roman"/>
        <family val="1"/>
        <charset val="161"/>
      </rPr>
      <t>x</t>
    </r>
  </si>
  <si>
    <r>
      <t>q</t>
    </r>
    <r>
      <rPr>
        <b/>
        <vertAlign val="subscript"/>
        <sz val="11"/>
        <color indexed="8"/>
        <rFont val="Times New Roman"/>
        <family val="1"/>
        <charset val="161"/>
      </rPr>
      <t>x</t>
    </r>
  </si>
  <si>
    <r>
      <t>p</t>
    </r>
    <r>
      <rPr>
        <b/>
        <vertAlign val="subscript"/>
        <sz val="11"/>
        <color indexed="8"/>
        <rFont val="Times New Roman"/>
        <family val="1"/>
        <charset val="161"/>
      </rPr>
      <t>x</t>
    </r>
  </si>
  <si>
    <r>
      <t>d</t>
    </r>
    <r>
      <rPr>
        <b/>
        <vertAlign val="subscript"/>
        <sz val="11"/>
        <color indexed="8"/>
        <rFont val="Times New Roman"/>
        <family val="1"/>
        <charset val="161"/>
      </rPr>
      <t>x</t>
    </r>
  </si>
  <si>
    <r>
      <t>5</t>
    </r>
    <r>
      <rPr>
        <b/>
        <sz val="11"/>
        <color indexed="8"/>
        <rFont val="Times New Roman"/>
        <family val="1"/>
        <charset val="161"/>
      </rPr>
      <t>q</t>
    </r>
    <r>
      <rPr>
        <b/>
        <vertAlign val="subscript"/>
        <sz val="11"/>
        <color indexed="8"/>
        <rFont val="Times New Roman"/>
        <family val="1"/>
        <charset val="161"/>
      </rPr>
      <t>x</t>
    </r>
  </si>
  <si>
    <r>
      <t>5</t>
    </r>
    <r>
      <rPr>
        <b/>
        <sz val="11"/>
        <color indexed="8"/>
        <rFont val="Times New Roman"/>
        <family val="1"/>
        <charset val="161"/>
      </rPr>
      <t>p</t>
    </r>
    <r>
      <rPr>
        <b/>
        <vertAlign val="subscript"/>
        <sz val="11"/>
        <color indexed="8"/>
        <rFont val="Times New Roman"/>
        <family val="1"/>
        <charset val="161"/>
      </rPr>
      <t>x</t>
    </r>
  </si>
  <si>
    <r>
      <t>5</t>
    </r>
    <r>
      <rPr>
        <b/>
        <sz val="11"/>
        <color indexed="8"/>
        <rFont val="Times New Roman"/>
        <family val="1"/>
        <charset val="161"/>
      </rPr>
      <t>d</t>
    </r>
    <r>
      <rPr>
        <b/>
        <vertAlign val="subscript"/>
        <sz val="11"/>
        <color indexed="8"/>
        <rFont val="Times New Roman"/>
        <family val="1"/>
        <charset val="161"/>
      </rPr>
      <t>x</t>
    </r>
  </si>
  <si>
    <r>
      <t>Με τη βοήθεια των δεδομένων του επόμενου πίνακα υπολογίσετε (πίνακα</t>
    </r>
    <r>
      <rPr>
        <sz val="12"/>
        <color indexed="8"/>
        <rFont val="Times New Roman"/>
        <family val="1"/>
        <charset val="161"/>
      </rPr>
      <t xml:space="preserve"> 1):</t>
    </r>
  </si>
  <si>
    <t>Α) Τα ποσοστά γονιμότητας γυναικών ανά πενταετείς ηλικιακές ομάδες (15-19, 20-24, 45-49)</t>
  </si>
  <si>
    <t>Β) Το συνθετικό δείκτη γονιμότητας</t>
  </si>
  <si>
    <t>Γ) Τη μέση ηλικία κατά τη γέννηση των παιδιών</t>
  </si>
  <si>
    <t>Δ) Το ακαθάριστο ποσοστό αναπαραγωγής</t>
  </si>
  <si>
    <t>Ε) Το καθαρό ποσοστό αναπαραγωγής (λαμβάνοντας υπόψη τα δεδομένα του πίνακα 2 -απόσπασμα πίνακα θνησιμότητας για το 1975-1976)</t>
  </si>
  <si>
    <t xml:space="preserve">Ηλικία της μητέρας </t>
  </si>
  <si>
    <t>Γεννήσεις κατά</t>
  </si>
  <si>
    <t xml:space="preserve"> το 1976</t>
  </si>
  <si>
    <t xml:space="preserve">(Α) Ποσοστά </t>
  </si>
  <si>
    <r>
      <t xml:space="preserve">(Β) Συνθετικός  δείκτης γονιμότητας </t>
    </r>
    <r>
      <rPr>
        <b/>
        <u/>
        <sz val="11"/>
        <color indexed="8"/>
        <rFont val="Times New Roman"/>
        <family val="1"/>
        <charset val="161"/>
      </rPr>
      <t>δίδεται ο τρόπος  υπολογισμού του</t>
    </r>
  </si>
  <si>
    <r>
      <t xml:space="preserve">(Γ) </t>
    </r>
    <r>
      <rPr>
        <b/>
        <sz val="11"/>
        <color indexed="8"/>
        <rFont val="Times New Roman"/>
        <family val="1"/>
        <charset val="161"/>
      </rPr>
      <t xml:space="preserve">Μέση ηλικία στην τεκνογονία </t>
    </r>
    <r>
      <rPr>
        <b/>
        <u/>
        <sz val="11"/>
        <color indexed="8"/>
        <rFont val="Times New Roman"/>
        <family val="1"/>
        <charset val="161"/>
      </rPr>
      <t xml:space="preserve">δίδεται ο τρόπος  υπολογισμού </t>
    </r>
  </si>
  <si>
    <r>
      <t xml:space="preserve"> (Δ) </t>
    </r>
    <r>
      <rPr>
        <b/>
        <sz val="11"/>
        <color indexed="8"/>
        <rFont val="Times New Roman"/>
        <family val="1"/>
        <charset val="161"/>
      </rPr>
      <t>Ακαθάριστο(αδρό) ποσοστό αναπαραγωγής</t>
    </r>
    <r>
      <rPr>
        <b/>
        <u/>
        <sz val="11"/>
        <color indexed="8"/>
        <rFont val="Times New Roman"/>
        <family val="1"/>
        <charset val="161"/>
      </rPr>
      <t xml:space="preserve"> δίδεται ο τρόπος  υπολογισμού </t>
    </r>
  </si>
  <si>
    <t>Απόσπασμα από Πίνακα Θνησιμότητας (1975-76)</t>
  </si>
  <si>
    <t>Ακριβής ηλικία</t>
  </si>
  <si>
    <t>Άνδρες</t>
  </si>
  <si>
    <t>Γυναίκες</t>
  </si>
  <si>
    <t>(5)</t>
  </si>
  <si>
    <t>(4)</t>
  </si>
  <si>
    <t>(3)</t>
  </si>
  <si>
    <t>(2)</t>
  </si>
  <si>
    <t>(1)</t>
  </si>
  <si>
    <r>
      <t xml:space="preserve"> (Ε) Καθαρό  ποσοστό αναπαραγωγής</t>
    </r>
    <r>
      <rPr>
        <b/>
        <u/>
        <sz val="11"/>
        <color indexed="8"/>
        <rFont val="Times New Roman"/>
        <family val="1"/>
        <charset val="161"/>
      </rPr>
      <t xml:space="preserve"> δίδεται ο τρόπος  υπολογισμού </t>
    </r>
  </si>
  <si>
    <r>
      <t>Επιβιώσαντες (S</t>
    </r>
    <r>
      <rPr>
        <b/>
        <vertAlign val="subscript"/>
        <sz val="11"/>
        <color indexed="8"/>
        <rFont val="Times New Roman"/>
        <family val="1"/>
        <charset val="161"/>
      </rPr>
      <t>x</t>
    </r>
    <r>
      <rPr>
        <b/>
        <sz val="11"/>
        <color indexed="8"/>
        <rFont val="Times New Roman"/>
        <family val="1"/>
        <charset val="161"/>
      </rPr>
      <t>)</t>
    </r>
  </si>
  <si>
    <t xml:space="preserve">ΘΕΜΑ 8 (επιλογής):  </t>
  </si>
  <si>
    <t xml:space="preserve">Ο πίνακας επιβίωσης που παρατίθεται παρουσιάζει τα κατά πενταετείς ομάδες ηλικιών επίπεδα επιβίωσης κάποιου γυναικείου πληθυσμού Α. </t>
  </si>
  <si>
    <t>(2)  Με  βάση τον Πίνακα 1, να οριστούν οι πιθανότητες:</t>
  </si>
  <si>
    <r>
      <t>(3)  Ένα βρέφος ηλικίας 0 να παραμείνει ζωντανο εως την ηλικία 25ετών ακριβώς</t>
    </r>
    <r>
      <rPr>
        <b/>
        <u/>
        <sz val="11"/>
        <color indexed="8"/>
        <rFont val="Times New Roman"/>
        <family val="1"/>
        <charset val="161"/>
      </rPr>
      <t xml:space="preserve"> δίνοντας και τον τρόπο υπολογισμού του</t>
    </r>
  </si>
  <si>
    <r>
      <t>(4) Ένα κορίτσι ηλικίας 15 ετών να πεθάνει μεχρι τα  60</t>
    </r>
    <r>
      <rPr>
        <b/>
        <u/>
        <sz val="11"/>
        <color indexed="8"/>
        <rFont val="Times New Roman"/>
        <family val="1"/>
        <charset val="161"/>
      </rPr>
      <t xml:space="preserve"> δίνοντας και τον τρόπο υπολογισμού του</t>
    </r>
    <r>
      <rPr>
        <b/>
        <i/>
        <sz val="11"/>
        <color indexed="8"/>
        <rFont val="Times New Roman"/>
        <family val="1"/>
        <charset val="161"/>
      </rPr>
      <t>.</t>
    </r>
  </si>
  <si>
    <t xml:space="preserve">ΘΕΜΑ 11 (επιλογής): </t>
  </si>
  <si>
    <t>Πόσα παιδιά πρέπει να φέρει κατά μέσο όρο στον κόσμο η γυναίκα μιας γενεάς Χ για να αντικατασταθεί από μια κόρη</t>
  </si>
  <si>
    <t>εν απουσία θνησιμότητας?? (εξηγήσετε την απάντησή σας).</t>
  </si>
  <si>
    <t xml:space="preserve">Πόσα παιδιά πρέπει να φέρει κατά μέσο όρο στον κόσμο η γυναίκα της ίδιας αυτής γενεάς για να αντικατασταθεί από μια κόρη, </t>
  </si>
  <si>
    <t>Δώσετε τους υπολογισμούς σας.</t>
  </si>
  <si>
    <t>ΙΣΟΖΥΓΙΟ</t>
  </si>
  <si>
    <t>μέσο ετήσιο</t>
  </si>
  <si>
    <t>METAΝΑΣΤΕΥΣΗ</t>
  </si>
  <si>
    <t>Γονιμότητας</t>
  </si>
  <si>
    <t xml:space="preserve"> (ο/οο)</t>
  </si>
  <si>
    <t>στην περίπτωση που υπάρχει θνησιμότητα, εάν η μέση ηλικία στην τεκνογονία (ηλικία κατά μέσο όρο στην απόκτηση</t>
  </si>
  <si>
    <t>των παιδιών της) είναι 30 έτη και η πιθανότητα επιβίωσης στα 30 έτη είναι  0,850 (ή άλλως 850 ο /οο)??</t>
  </si>
  <si>
    <r>
      <t xml:space="preserve">Α) Το μέσο ετήσιο ρυθμό μεταβολής r (‰ </t>
    </r>
    <r>
      <rPr>
        <b/>
        <i/>
        <sz val="9"/>
        <color indexed="8"/>
        <rFont val="Times New Roman"/>
        <family val="1"/>
        <charset val="161"/>
      </rPr>
      <t>με ένα δεκαδικό</t>
    </r>
    <r>
      <rPr>
        <b/>
        <sz val="9"/>
        <color indexed="8"/>
        <rFont val="Times New Roman"/>
        <family val="1"/>
        <charset val="161"/>
      </rPr>
      <t>) του πληθυσμού ανάμεσα στο 1951 και το 1961 και ανάμεσα στο 1991 και το 2001</t>
    </r>
  </si>
  <si>
    <r>
      <t xml:space="preserve">Β) Το φυσικό ισοζύγιο (‰ </t>
    </r>
    <r>
      <rPr>
        <b/>
        <i/>
        <sz val="9"/>
        <color indexed="8"/>
        <rFont val="Times New Roman"/>
        <family val="1"/>
        <charset val="161"/>
      </rPr>
      <t>με ένα δεκαδικό</t>
    </r>
    <r>
      <rPr>
        <b/>
        <sz val="9"/>
        <color indexed="8"/>
        <rFont val="Times New Roman"/>
        <family val="1"/>
        <charset val="161"/>
      </rPr>
      <t xml:space="preserve">) και τη φαινόμενη μετανάστευση (‰ </t>
    </r>
    <r>
      <rPr>
        <b/>
        <i/>
        <sz val="9"/>
        <color indexed="8"/>
        <rFont val="Times New Roman"/>
        <family val="1"/>
        <charset val="161"/>
      </rPr>
      <t>με ένα δεκαδικό</t>
    </r>
    <r>
      <rPr>
        <b/>
        <sz val="9"/>
        <color indexed="8"/>
        <rFont val="Times New Roman"/>
        <family val="1"/>
        <charset val="161"/>
      </rPr>
      <t>) τις δεκαετίες 1951–1961 και 1991-2001</t>
    </r>
  </si>
  <si>
    <t xml:space="preserve">ανά ηλικία. Για το λόγο αυτό είναι προβληματικοί δείκτες. Θα πρεπει εεπομένως για να συγκρινουμε να υπολογίσουμε τους προτυποποιημένους δείκτες. </t>
  </si>
  <si>
    <t xml:space="preserve">Για να συγκρίνουμε τα επίπεδα θνησιμότητας των χωρικών ενοτήτων, θα χρησιμοποιήσουμε την Έμμεση Μέθοδο Προτυποποίησης, καθώς δε γνωρίζουμε τους ειδικούς συντελεστές θνησιμότητας των </t>
  </si>
  <si>
    <t>δύο πόλεω ( γνωρίζουμε μόνον την ηλικιακή σύνθεση των πληθυσμών τους). Θα χρησιμοποιήσουμε έτσι, ένα γνωστό πληθυσμό (αυτό της χώρας) για τον οποίο γνωρίζουμε  μπορουμε να υπολογήσουμε τους τους ειδικούς συντελεστέςθνησιμότητας</t>
  </si>
  <si>
    <t>Υπολογίζουμε καταρχας την δομή των τριών πληθυσμών ώστε να έχουμε μία αίσθηση των διαφορών των δομών</t>
  </si>
  <si>
    <t>Στη συνέχεια, εφαρμόζουμε τους ειδικούς συντελεστές του πρότυπου πληθυσμού που υπολογήσαμε (χώρας) σε κάθε έναν από τους  πληθυσμούς των δυο πόλεων και υπολογίζουμε τον αναμενόμενο αριθμό θανάτων στις πόλεις αυτές, αν οι πληθυσμοί</t>
  </si>
  <si>
    <t>τους  ειχαν την ιδια κατανομή κατά ηλικία με αυτήν του πρότυπου πληθυσμου (δηλ. του πληθυσμου της χώρας που λάβαμε σαν πρότυυπο)</t>
  </si>
  <si>
    <t xml:space="preserve">Mετά την προτυποποίηση διαπιστώνουμε ότι οι αναμενόμενοι θάνατοι στην πόλη Α είναι το 156% των καταγραφέντων ενώ στην πόλη Β το 51%. </t>
  </si>
  <si>
    <t>Υπολογίζουμε ακόμη τους Αδρούς Δείκτες Θνησιμότητας βάσει των αναμενόμενων Θανάτων</t>
  </si>
  <si>
    <t>1.556.000+2058.000/2</t>
  </si>
  <si>
    <t>3523400+3761800/2</t>
  </si>
  <si>
    <t>Φυσικό Ισοζύγιο (ΦΙ) δεκαετιας (συνολο)</t>
  </si>
  <si>
    <t>Μέσo ΦΙ (ο/οο) δεκαετίας</t>
  </si>
  <si>
    <t>Μέση Φαινόμενη Μετανάστευση, ο/οο (ΦΜ)</t>
  </si>
  <si>
    <t>Συνολική μεταβολη του πληθυσμου ανα δεκαετία</t>
  </si>
  <si>
    <t>Καθαρη φαινόμενη μετανάστευση δεκαετίας (συνολο)</t>
  </si>
  <si>
    <t>Μεσος πληθυσμός</t>
  </si>
  <si>
    <t>Μεση ετήσια καθαρή μετανάστευση δεκαετίας</t>
  </si>
  <si>
    <r>
      <t xml:space="preserve">Καθαρό </t>
    </r>
    <r>
      <rPr>
        <b/>
        <sz val="9"/>
        <color indexed="8"/>
        <rFont val="Times New Roman"/>
        <family val="1"/>
        <charset val="161"/>
      </rPr>
      <t>Ποσοστό Αναπαραγωγής (R0)</t>
    </r>
  </si>
  <si>
    <t>1-45p15=45q15</t>
  </si>
  <si>
    <t>Μεσος πληθυσμός δεκαετίας</t>
  </si>
  <si>
    <t>25p0</t>
  </si>
  <si>
    <t>(1)  Να συμπληρωθούν τα κενά του Πίνακα 1.</t>
  </si>
  <si>
    <t>ΦΑΙΝΟΜΕΝΗ</t>
  </si>
  <si>
    <t xml:space="preserve"> (1951-1961) 
15,9</t>
  </si>
  <si>
    <t>(1961-1971)  
16,9</t>
  </si>
  <si>
    <t xml:space="preserve"> (1971-1981)
 16,8</t>
  </si>
  <si>
    <t>(1951-1961)
 6,9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</si>
</sst>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00000"/>
    <numFmt numFmtId="167" formatCode="0.00000"/>
    <numFmt numFmtId="168" formatCode="0.0000000"/>
    <numFmt numFmtId="169" formatCode="0.000"/>
  </numFmts>
  <fonts count="29" x14ac:knownFonts="1">
    <font>
      <sz val="11"/>
      <color theme="1"/>
      <name val="Calibri"/>
      <family val="2"/>
      <charset val="161"/>
      <scheme val="minor"/>
    </font>
    <font>
      <sz val="9"/>
      <color indexed="8"/>
      <name val="Times New Roman"/>
      <family val="1"/>
      <charset val="161"/>
    </font>
    <font>
      <b/>
      <sz val="9"/>
      <color indexed="8"/>
      <name val="Times New Roman"/>
      <family val="1"/>
      <charset val="161"/>
    </font>
    <font>
      <sz val="9"/>
      <name val="Times New Roman"/>
      <family val="1"/>
      <charset val="161"/>
    </font>
    <font>
      <i/>
      <sz val="9"/>
      <color indexed="8"/>
      <name val="Times New Roman"/>
      <family val="1"/>
      <charset val="161"/>
    </font>
    <font>
      <u/>
      <sz val="9"/>
      <color indexed="8"/>
      <name val="Times New Roman"/>
      <family val="1"/>
      <charset val="161"/>
    </font>
    <font>
      <sz val="9"/>
      <color indexed="60"/>
      <name val="Times New Roman"/>
      <family val="1"/>
      <charset val="161"/>
    </font>
    <font>
      <b/>
      <sz val="9"/>
      <color indexed="60"/>
      <name val="Times New Roman"/>
      <family val="1"/>
      <charset val="161"/>
    </font>
    <font>
      <b/>
      <sz val="10"/>
      <color indexed="8"/>
      <name val="Times New Roman"/>
      <family val="1"/>
      <charset val="161"/>
    </font>
    <font>
      <sz val="11"/>
      <color indexed="8"/>
      <name val="Times New Roman"/>
      <family val="1"/>
      <charset val="161"/>
    </font>
    <font>
      <b/>
      <sz val="11"/>
      <color indexed="8"/>
      <name val="Times New Roman"/>
      <family val="1"/>
      <charset val="161"/>
    </font>
    <font>
      <b/>
      <vertAlign val="superscript"/>
      <sz val="11"/>
      <color indexed="8"/>
      <name val="Times New Roman"/>
      <family val="1"/>
      <charset val="161"/>
    </font>
    <font>
      <sz val="12"/>
      <color indexed="8"/>
      <name val="Times New Roman"/>
      <family val="1"/>
      <charset val="161"/>
    </font>
    <font>
      <b/>
      <sz val="12"/>
      <color indexed="8"/>
      <name val="Times New Roman"/>
      <family val="1"/>
      <charset val="161"/>
    </font>
    <font>
      <b/>
      <vertAlign val="subscript"/>
      <sz val="11"/>
      <color indexed="8"/>
      <name val="Times New Roman"/>
      <family val="1"/>
      <charset val="161"/>
    </font>
    <font>
      <sz val="10"/>
      <color indexed="8"/>
      <name val="Times New Roman"/>
      <family val="1"/>
      <charset val="161"/>
    </font>
    <font>
      <i/>
      <sz val="10"/>
      <color indexed="8"/>
      <name val="Times New Roman"/>
      <family val="1"/>
      <charset val="161"/>
    </font>
    <font>
      <b/>
      <sz val="11"/>
      <color indexed="8"/>
      <name val="Times New Roman"/>
      <family val="1"/>
      <charset val="161"/>
    </font>
    <font>
      <b/>
      <u/>
      <sz val="11"/>
      <color indexed="8"/>
      <name val="Times New Roman"/>
      <family val="1"/>
      <charset val="161"/>
    </font>
    <font>
      <b/>
      <sz val="10"/>
      <color indexed="8"/>
      <name val="Times New Roman"/>
      <family val="1"/>
      <charset val="161"/>
    </font>
    <font>
      <b/>
      <i/>
      <sz val="11"/>
      <color indexed="8"/>
      <name val="Times New Roman"/>
      <family val="1"/>
      <charset val="161"/>
    </font>
    <font>
      <b/>
      <i/>
      <sz val="10"/>
      <color indexed="8"/>
      <name val="Times New Roman"/>
      <family val="1"/>
      <charset val="161"/>
    </font>
    <font>
      <b/>
      <u/>
      <sz val="9"/>
      <color indexed="8"/>
      <name val="Times New Roman"/>
      <family val="1"/>
      <charset val="161"/>
    </font>
    <font>
      <b/>
      <i/>
      <sz val="9"/>
      <color indexed="8"/>
      <name val="Times New Roman"/>
      <family val="1"/>
      <charset val="161"/>
    </font>
    <font>
      <sz val="9"/>
      <color indexed="8"/>
      <name val="Calibri"/>
      <family val="2"/>
      <charset val="161"/>
    </font>
    <font>
      <b/>
      <sz val="9"/>
      <color indexed="8"/>
      <name val="Calibri"/>
      <family val="2"/>
      <charset val="161"/>
    </font>
    <font>
      <b/>
      <sz val="9"/>
      <color indexed="10"/>
      <name val="Times New Roman"/>
      <family val="1"/>
      <charset val="161"/>
    </font>
    <font>
      <b/>
      <i/>
      <sz val="9"/>
      <color indexed="10"/>
      <name val="Times New Roman"/>
      <family val="1"/>
      <charset val="161"/>
    </font>
    <font>
      <sz val="11"/>
      <color indexed="60"/>
      <name val="Times New Roman"/>
      <family val="1"/>
      <charset val="161"/>
    </font>
  </fonts>
  <fills count="6">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247">
    <xf numFmtId="0" fontId="0" fillId="0" borderId="0" xfId="0"/>
    <xf numFmtId="0" fontId="1" fillId="0" borderId="0" xfId="0" applyFont="1"/>
    <xf numFmtId="0" fontId="2" fillId="0" borderId="1" xfId="0" applyFont="1" applyBorder="1"/>
    <xf numFmtId="0" fontId="1" fillId="0" borderId="1" xfId="0" applyFont="1" applyBorder="1"/>
    <xf numFmtId="3" fontId="1" fillId="0" borderId="1" xfId="0" applyNumberFormat="1" applyFont="1" applyBorder="1"/>
    <xf numFmtId="3" fontId="2" fillId="0" borderId="1" xfId="0" applyNumberFormat="1" applyFont="1" applyBorder="1"/>
    <xf numFmtId="3" fontId="1" fillId="0" borderId="0" xfId="0" applyNumberFormat="1" applyFont="1" applyBorder="1"/>
    <xf numFmtId="0" fontId="1" fillId="0" borderId="0" xfId="0" applyFont="1" applyBorder="1"/>
    <xf numFmtId="164" fontId="3" fillId="0" borderId="1" xfId="0" applyNumberFormat="1" applyFont="1" applyBorder="1"/>
    <xf numFmtId="0" fontId="3" fillId="0" borderId="0" xfId="0" applyFont="1"/>
    <xf numFmtId="3" fontId="3" fillId="0" borderId="1" xfId="0" applyNumberFormat="1" applyFont="1" applyBorder="1"/>
    <xf numFmtId="169" fontId="3" fillId="0" borderId="1" xfId="0" applyNumberFormat="1" applyFont="1" applyBorder="1"/>
    <xf numFmtId="0" fontId="2" fillId="0" borderId="0" xfId="0" applyFont="1"/>
    <xf numFmtId="0" fontId="4" fillId="0" borderId="0" xfId="0" applyFont="1"/>
    <xf numFmtId="0" fontId="2" fillId="2" borderId="1" xfId="0" applyFont="1" applyFill="1" applyBorder="1"/>
    <xf numFmtId="3" fontId="4" fillId="0" borderId="1" xfId="0" applyNumberFormat="1" applyFont="1" applyFill="1" applyBorder="1"/>
    <xf numFmtId="0" fontId="2" fillId="0" borderId="0" xfId="0" applyFont="1" applyFill="1" applyBorder="1"/>
    <xf numFmtId="2" fontId="1" fillId="0" borderId="0" xfId="0" applyNumberFormat="1" applyFont="1"/>
    <xf numFmtId="164" fontId="1" fillId="0" borderId="0" xfId="0" applyNumberFormat="1" applyFont="1"/>
    <xf numFmtId="3" fontId="1" fillId="0" borderId="0" xfId="0" applyNumberFormat="1" applyFont="1"/>
    <xf numFmtId="164" fontId="1" fillId="0" borderId="1" xfId="0" applyNumberFormat="1" applyFont="1" applyBorder="1"/>
    <xf numFmtId="3" fontId="6" fillId="0" borderId="1" xfId="0" applyNumberFormat="1" applyFont="1" applyBorder="1"/>
    <xf numFmtId="1" fontId="1" fillId="0" borderId="0" xfId="0" applyNumberFormat="1" applyFont="1"/>
    <xf numFmtId="0" fontId="2" fillId="3" borderId="1" xfId="0" applyFont="1" applyFill="1" applyBorder="1"/>
    <xf numFmtId="0" fontId="7" fillId="3" borderId="1" xfId="0" applyFont="1" applyFill="1" applyBorder="1"/>
    <xf numFmtId="49" fontId="2" fillId="3" borderId="1" xfId="0" applyNumberFormat="1" applyFont="1" applyFill="1" applyBorder="1"/>
    <xf numFmtId="4" fontId="1" fillId="0" borderId="1" xfId="0" applyNumberFormat="1" applyFont="1" applyBorder="1"/>
    <xf numFmtId="3" fontId="1" fillId="3" borderId="1" xfId="0" applyNumberFormat="1" applyFont="1" applyFill="1" applyBorder="1"/>
    <xf numFmtId="2" fontId="1" fillId="3" borderId="1" xfId="0" applyNumberFormat="1" applyFont="1" applyFill="1" applyBorder="1"/>
    <xf numFmtId="0" fontId="6" fillId="0" borderId="1" xfId="0" applyFont="1" applyBorder="1"/>
    <xf numFmtId="4" fontId="6" fillId="0" borderId="1" xfId="0" applyNumberFormat="1" applyFont="1" applyBorder="1"/>
    <xf numFmtId="3" fontId="6" fillId="4" borderId="1" xfId="0" applyNumberFormat="1" applyFont="1" applyFill="1" applyBorder="1"/>
    <xf numFmtId="4" fontId="1" fillId="0" borderId="2" xfId="0" applyNumberFormat="1" applyFont="1" applyFill="1" applyBorder="1"/>
    <xf numFmtId="0" fontId="8" fillId="0" borderId="0" xfId="0" applyFont="1"/>
    <xf numFmtId="0" fontId="10" fillId="0" borderId="0" xfId="0" applyFont="1"/>
    <xf numFmtId="0" fontId="13" fillId="0" borderId="0" xfId="0" applyFont="1"/>
    <xf numFmtId="0" fontId="15" fillId="0" borderId="1" xfId="0" applyFont="1" applyBorder="1"/>
    <xf numFmtId="3" fontId="15" fillId="0" borderId="1" xfId="0" applyNumberFormat="1" applyFont="1" applyBorder="1"/>
    <xf numFmtId="3" fontId="16" fillId="0" borderId="1" xfId="0" applyNumberFormat="1" applyFont="1" applyFill="1" applyBorder="1"/>
    <xf numFmtId="0" fontId="14" fillId="0" borderId="1" xfId="0" applyFont="1" applyBorder="1"/>
    <xf numFmtId="2" fontId="1" fillId="0" borderId="0" xfId="0" applyNumberFormat="1" applyFont="1" applyAlignment="1">
      <alignment horizontal="center"/>
    </xf>
    <xf numFmtId="0" fontId="2" fillId="0" borderId="0" xfId="0" applyFont="1" applyAlignment="1">
      <alignment horizontal="center"/>
    </xf>
    <xf numFmtId="164" fontId="1" fillId="0" borderId="0" xfId="0" applyNumberFormat="1" applyFont="1" applyAlignment="1">
      <alignment horizontal="center"/>
    </xf>
    <xf numFmtId="0" fontId="2" fillId="0" borderId="1" xfId="0" applyFont="1" applyBorder="1" applyAlignment="1">
      <alignment horizontal="center"/>
    </xf>
    <xf numFmtId="2" fontId="1" fillId="0" borderId="1" xfId="0" applyNumberFormat="1" applyFont="1" applyBorder="1" applyAlignment="1">
      <alignment horizontal="center"/>
    </xf>
    <xf numFmtId="3" fontId="1" fillId="0" borderId="1" xfId="0" applyNumberFormat="1" applyFont="1" applyBorder="1" applyAlignment="1">
      <alignment horizontal="center"/>
    </xf>
    <xf numFmtId="3" fontId="2" fillId="0" borderId="1" xfId="0" applyNumberFormat="1" applyFont="1" applyBorder="1" applyAlignment="1">
      <alignment horizontal="center"/>
    </xf>
    <xf numFmtId="0" fontId="17" fillId="0" borderId="0" xfId="0" applyFont="1"/>
    <xf numFmtId="0" fontId="9" fillId="0" borderId="3" xfId="0" applyFont="1" applyBorder="1" applyAlignment="1">
      <alignment horizontal="justify" vertical="center" wrapText="1"/>
    </xf>
    <xf numFmtId="0" fontId="1" fillId="0" borderId="4" xfId="0" applyFont="1" applyBorder="1"/>
    <xf numFmtId="0" fontId="10" fillId="0" borderId="5" xfId="0" applyFont="1" applyBorder="1" applyAlignment="1">
      <alignment horizontal="justify" vertical="center" wrapText="1"/>
    </xf>
    <xf numFmtId="0" fontId="10" fillId="0" borderId="6" xfId="0" applyFont="1" applyBorder="1" applyAlignment="1">
      <alignment horizontal="justify" vertical="center" wrapText="1"/>
    </xf>
    <xf numFmtId="0" fontId="0" fillId="0" borderId="3" xfId="0" applyFont="1" applyBorder="1" applyAlignment="1">
      <alignment vertical="top" wrapText="1"/>
    </xf>
    <xf numFmtId="0" fontId="10" fillId="0" borderId="7" xfId="0" applyFont="1" applyBorder="1" applyAlignment="1">
      <alignment horizontal="justify" vertical="center" wrapText="1"/>
    </xf>
    <xf numFmtId="0" fontId="10" fillId="0" borderId="8" xfId="0" applyFont="1" applyBorder="1" applyAlignment="1">
      <alignment horizontal="justify" vertical="center" wrapText="1"/>
    </xf>
    <xf numFmtId="0" fontId="9" fillId="0" borderId="0" xfId="0" applyFont="1" applyAlignment="1">
      <alignment horizontal="justify" vertical="center"/>
    </xf>
    <xf numFmtId="0" fontId="14" fillId="0" borderId="8" xfId="0" applyFont="1" applyBorder="1" applyAlignment="1">
      <alignment horizontal="justify" vertical="center" wrapText="1"/>
    </xf>
    <xf numFmtId="0" fontId="21" fillId="0" borderId="0" xfId="0" applyFont="1"/>
    <xf numFmtId="0" fontId="1" fillId="0" borderId="0" xfId="0" applyFont="1" applyAlignment="1">
      <alignment wrapText="1"/>
    </xf>
    <xf numFmtId="0" fontId="2" fillId="0" borderId="1" xfId="0" applyFont="1" applyBorder="1" applyAlignment="1">
      <alignment wrapText="1"/>
    </xf>
    <xf numFmtId="0" fontId="2" fillId="0" borderId="9" xfId="0" applyFont="1" applyBorder="1" applyAlignment="1">
      <alignment wrapText="1"/>
    </xf>
    <xf numFmtId="14" fontId="2" fillId="0" borderId="1" xfId="0" applyNumberFormat="1" applyFont="1" applyBorder="1" applyAlignment="1">
      <alignment wrapText="1"/>
    </xf>
    <xf numFmtId="0" fontId="2" fillId="0" borderId="1" xfId="0" applyFont="1" applyFill="1" applyBorder="1" applyAlignment="1">
      <alignment wrapText="1"/>
    </xf>
    <xf numFmtId="14" fontId="10" fillId="0" borderId="6" xfId="0" applyNumberFormat="1" applyFont="1" applyBorder="1" applyAlignment="1">
      <alignment horizontal="center" vertical="center" wrapText="1"/>
    </xf>
    <xf numFmtId="0" fontId="9" fillId="0" borderId="10" xfId="0" applyFont="1" applyBorder="1" applyAlignment="1">
      <alignment horizontal="right" vertical="center" wrapText="1"/>
    </xf>
    <xf numFmtId="0" fontId="9" fillId="0" borderId="3" xfId="0" applyFont="1" applyBorder="1" applyAlignment="1">
      <alignment horizontal="right" vertical="center" wrapText="1"/>
    </xf>
    <xf numFmtId="0" fontId="10" fillId="0" borderId="3" xfId="0" quotePrefix="1" applyFont="1" applyBorder="1" applyAlignment="1">
      <alignment horizontal="center" vertical="center" wrapText="1"/>
    </xf>
    <xf numFmtId="0" fontId="10" fillId="0" borderId="6" xfId="0" quotePrefix="1" applyFont="1" applyBorder="1" applyAlignment="1">
      <alignment horizontal="center" vertical="center" wrapText="1"/>
    </xf>
    <xf numFmtId="49" fontId="2" fillId="0" borderId="0" xfId="0" applyNumberFormat="1" applyFont="1" applyFill="1" applyBorder="1"/>
    <xf numFmtId="0" fontId="1" fillId="0" borderId="0" xfId="0" applyFont="1" applyFill="1" applyBorder="1"/>
    <xf numFmtId="3" fontId="1" fillId="0" borderId="0" xfId="0" applyNumberFormat="1" applyFont="1" applyFill="1" applyBorder="1"/>
    <xf numFmtId="4" fontId="1" fillId="0" borderId="0" xfId="0" applyNumberFormat="1" applyFont="1" applyFill="1" applyBorder="1"/>
    <xf numFmtId="0" fontId="1" fillId="0" borderId="0" xfId="0" applyFont="1" applyFill="1"/>
    <xf numFmtId="3" fontId="1" fillId="0" borderId="0" xfId="0" applyNumberFormat="1" applyFont="1" applyFill="1"/>
    <xf numFmtId="2" fontId="1" fillId="0" borderId="0" xfId="0" applyNumberFormat="1" applyFont="1" applyFill="1" applyBorder="1"/>
    <xf numFmtId="0" fontId="20" fillId="0" borderId="0" xfId="0" applyFont="1" applyAlignment="1">
      <alignment vertical="center"/>
    </xf>
    <xf numFmtId="0" fontId="20" fillId="0" borderId="0" xfId="0" applyFont="1"/>
    <xf numFmtId="0" fontId="10" fillId="0" borderId="3" xfId="0" applyFont="1" applyBorder="1" applyAlignment="1">
      <alignment horizontal="justify" vertical="center" wrapText="1"/>
    </xf>
    <xf numFmtId="4" fontId="7" fillId="0" borderId="1" xfId="0" applyNumberFormat="1" applyFont="1" applyBorder="1"/>
    <xf numFmtId="0" fontId="22" fillId="0" borderId="0" xfId="0" applyFont="1"/>
    <xf numFmtId="0" fontId="2" fillId="0" borderId="5"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10" xfId="0" applyFont="1" applyBorder="1" applyAlignment="1">
      <alignment horizontal="justify" vertical="center" wrapText="1"/>
    </xf>
    <xf numFmtId="4" fontId="1" fillId="0" borderId="3" xfId="0" applyNumberFormat="1" applyFont="1" applyBorder="1" applyAlignment="1">
      <alignment horizontal="justify" vertical="center" wrapText="1"/>
    </xf>
    <xf numFmtId="0" fontId="1" fillId="0" borderId="3" xfId="0" applyFont="1" applyBorder="1" applyAlignment="1">
      <alignment horizontal="justify" vertical="center" wrapText="1"/>
    </xf>
    <xf numFmtId="0" fontId="1" fillId="0" borderId="3" xfId="0" applyFont="1" applyBorder="1" applyAlignment="1">
      <alignment horizontal="left" vertical="center" wrapText="1"/>
    </xf>
    <xf numFmtId="0" fontId="2" fillId="0" borderId="11" xfId="0" applyFont="1" applyBorder="1" applyAlignment="1">
      <alignment horizontal="justify" vertical="center"/>
    </xf>
    <xf numFmtId="0" fontId="2" fillId="0" borderId="5" xfId="0" applyFont="1" applyBorder="1" applyAlignment="1">
      <alignment horizontal="justify" vertical="center"/>
    </xf>
    <xf numFmtId="0" fontId="2" fillId="0" borderId="6" xfId="0" applyFont="1" applyBorder="1" applyAlignment="1">
      <alignment horizontal="justify" vertical="center" wrapText="1"/>
    </xf>
    <xf numFmtId="0" fontId="2" fillId="0" borderId="12" xfId="0" applyFont="1" applyBorder="1" applyAlignment="1">
      <alignment horizontal="justify" vertical="center"/>
    </xf>
    <xf numFmtId="0" fontId="2" fillId="0" borderId="6" xfId="0" applyFont="1" applyBorder="1" applyAlignment="1">
      <alignment horizontal="justify" vertical="center"/>
    </xf>
    <xf numFmtId="0" fontId="24" fillId="0" borderId="6" xfId="0" applyFont="1" applyBorder="1" applyAlignment="1">
      <alignment vertical="top" wrapText="1"/>
    </xf>
    <xf numFmtId="0" fontId="24" fillId="0" borderId="3" xfId="0" applyFont="1" applyBorder="1" applyAlignment="1">
      <alignment vertical="top" wrapText="1"/>
    </xf>
    <xf numFmtId="0" fontId="25" fillId="0" borderId="3" xfId="0" applyFont="1" applyBorder="1" applyAlignment="1">
      <alignment vertical="top" wrapText="1"/>
    </xf>
    <xf numFmtId="0" fontId="2" fillId="0" borderId="10" xfId="0" applyFont="1" applyBorder="1"/>
    <xf numFmtId="0" fontId="2" fillId="0" borderId="3" xfId="0" applyFont="1" applyBorder="1"/>
    <xf numFmtId="0" fontId="2" fillId="0" borderId="10" xfId="0" applyFont="1" applyBorder="1" applyAlignment="1">
      <alignment horizontal="justify" vertical="center" wrapText="1"/>
    </xf>
    <xf numFmtId="0" fontId="2" fillId="0" borderId="0" xfId="0" applyFont="1" applyAlignment="1">
      <alignment horizontal="justify" vertical="center"/>
    </xf>
    <xf numFmtId="0" fontId="24" fillId="0" borderId="0" xfId="0" applyFont="1"/>
    <xf numFmtId="0" fontId="15" fillId="0" borderId="0" xfId="0" applyFont="1"/>
    <xf numFmtId="3" fontId="26" fillId="0" borderId="1" xfId="0" applyNumberFormat="1" applyFont="1" applyBorder="1"/>
    <xf numFmtId="0" fontId="1" fillId="0" borderId="5" xfId="0" applyFont="1" applyBorder="1"/>
    <xf numFmtId="0" fontId="1" fillId="0" borderId="6" xfId="0" applyFont="1" applyBorder="1"/>
    <xf numFmtId="3" fontId="1" fillId="0" borderId="13" xfId="0" applyNumberFormat="1" applyFont="1" applyBorder="1"/>
    <xf numFmtId="0" fontId="1" fillId="0" borderId="3" xfId="0" applyFont="1" applyBorder="1"/>
    <xf numFmtId="2" fontId="26" fillId="0" borderId="0" xfId="0" applyNumberFormat="1" applyFont="1"/>
    <xf numFmtId="0" fontId="1" fillId="0" borderId="14" xfId="0" applyFont="1" applyBorder="1"/>
    <xf numFmtId="0" fontId="1" fillId="0" borderId="15" xfId="0" applyFont="1" applyBorder="1"/>
    <xf numFmtId="0" fontId="1" fillId="0" borderId="13" xfId="0" applyFont="1" applyBorder="1"/>
    <xf numFmtId="0" fontId="2" fillId="0" borderId="16" xfId="0" applyFont="1" applyFill="1" applyBorder="1" applyAlignment="1">
      <alignment wrapText="1"/>
    </xf>
    <xf numFmtId="0" fontId="2" fillId="0" borderId="17" xfId="0" applyFont="1" applyFill="1" applyBorder="1" applyAlignment="1">
      <alignment wrapText="1"/>
    </xf>
    <xf numFmtId="0" fontId="2" fillId="0" borderId="18" xfId="0" applyFont="1" applyBorder="1" applyAlignment="1">
      <alignment wrapText="1"/>
    </xf>
    <xf numFmtId="0" fontId="1" fillId="0" borderId="16" xfId="0" applyFont="1" applyBorder="1" applyAlignment="1">
      <alignment wrapText="1"/>
    </xf>
    <xf numFmtId="0" fontId="2" fillId="0" borderId="19" xfId="0" applyFont="1" applyBorder="1"/>
    <xf numFmtId="164" fontId="3" fillId="0" borderId="14" xfId="0" applyNumberFormat="1" applyFont="1" applyBorder="1"/>
    <xf numFmtId="0" fontId="2" fillId="0" borderId="20" xfId="0" applyFont="1" applyBorder="1"/>
    <xf numFmtId="3" fontId="3" fillId="0" borderId="13" xfId="0" applyNumberFormat="1" applyFont="1" applyBorder="1"/>
    <xf numFmtId="0" fontId="2" fillId="0" borderId="21" xfId="0" applyFont="1" applyBorder="1"/>
    <xf numFmtId="164" fontId="3" fillId="0" borderId="21" xfId="0" applyNumberFormat="1" applyFont="1" applyBorder="1"/>
    <xf numFmtId="0" fontId="2" fillId="0" borderId="16" xfId="0" applyFont="1" applyBorder="1" applyAlignment="1">
      <alignment wrapText="1"/>
    </xf>
    <xf numFmtId="0" fontId="2" fillId="0" borderId="17" xfId="0" applyFont="1" applyBorder="1" applyAlignment="1">
      <alignment wrapText="1"/>
    </xf>
    <xf numFmtId="2" fontId="3" fillId="0" borderId="14" xfId="0" applyNumberFormat="1" applyFont="1" applyBorder="1"/>
    <xf numFmtId="0" fontId="3" fillId="0" borderId="6" xfId="0" applyFont="1" applyBorder="1"/>
    <xf numFmtId="164" fontId="3" fillId="0" borderId="13" xfId="0" applyNumberFormat="1" applyFont="1" applyBorder="1"/>
    <xf numFmtId="0" fontId="3" fillId="0" borderId="3" xfId="0" applyFont="1" applyBorder="1"/>
    <xf numFmtId="0" fontId="2" fillId="0" borderId="22" xfId="0" applyFont="1" applyFill="1" applyBorder="1" applyAlignment="1">
      <alignment wrapText="1"/>
    </xf>
    <xf numFmtId="169" fontId="3" fillId="0" borderId="23" xfId="0" applyNumberFormat="1" applyFont="1" applyBorder="1"/>
    <xf numFmtId="0" fontId="26" fillId="0" borderId="1" xfId="0" applyFont="1" applyFill="1" applyBorder="1" applyAlignment="1">
      <alignment wrapText="1"/>
    </xf>
    <xf numFmtId="169" fontId="3" fillId="0" borderId="14" xfId="0" applyNumberFormat="1" applyFont="1" applyBorder="1"/>
    <xf numFmtId="1" fontId="1" fillId="0" borderId="24" xfId="0" applyNumberFormat="1" applyFont="1" applyBorder="1"/>
    <xf numFmtId="0" fontId="1" fillId="0" borderId="25" xfId="0" applyFont="1" applyBorder="1"/>
    <xf numFmtId="0" fontId="1" fillId="0" borderId="26" xfId="0" applyFont="1" applyBorder="1"/>
    <xf numFmtId="0" fontId="1" fillId="0" borderId="27" xfId="0" applyFont="1" applyBorder="1"/>
    <xf numFmtId="0" fontId="26" fillId="0" borderId="1" xfId="0" applyFont="1" applyBorder="1"/>
    <xf numFmtId="3" fontId="26" fillId="4" borderId="1" xfId="0" applyNumberFormat="1" applyFont="1" applyFill="1" applyBorder="1"/>
    <xf numFmtId="0" fontId="1" fillId="0" borderId="0" xfId="0" applyNumberFormat="1" applyFont="1" applyAlignment="1">
      <alignment wrapText="1"/>
    </xf>
    <xf numFmtId="0" fontId="7" fillId="3" borderId="22" xfId="0" applyFont="1" applyFill="1" applyBorder="1"/>
    <xf numFmtId="3" fontId="2" fillId="5" borderId="1" xfId="0" applyNumberFormat="1" applyFont="1" applyFill="1" applyBorder="1"/>
    <xf numFmtId="3" fontId="1" fillId="5" borderId="1" xfId="0" applyNumberFormat="1" applyFont="1" applyFill="1" applyBorder="1"/>
    <xf numFmtId="0" fontId="26" fillId="0" borderId="10" xfId="0" applyFont="1" applyBorder="1"/>
    <xf numFmtId="169" fontId="27" fillId="0" borderId="1" xfId="0" applyNumberFormat="1" applyFont="1" applyBorder="1"/>
    <xf numFmtId="0" fontId="2" fillId="0" borderId="18" xfId="0" applyFont="1" applyBorder="1" applyAlignment="1">
      <alignment horizontal="center"/>
    </xf>
    <xf numFmtId="0" fontId="1" fillId="0" borderId="17" xfId="0" applyFont="1" applyBorder="1"/>
    <xf numFmtId="0" fontId="2" fillId="0" borderId="19" xfId="0" applyFont="1" applyBorder="1" applyAlignment="1">
      <alignment horizontal="center"/>
    </xf>
    <xf numFmtId="0" fontId="2" fillId="0" borderId="14" xfId="0" applyFont="1" applyBorder="1" applyAlignment="1">
      <alignment horizontal="center"/>
    </xf>
    <xf numFmtId="164" fontId="1" fillId="0" borderId="20" xfId="0" applyNumberFormat="1" applyFont="1" applyBorder="1" applyAlignment="1">
      <alignment horizontal="center"/>
    </xf>
    <xf numFmtId="164" fontId="1" fillId="0" borderId="15" xfId="0" applyNumberFormat="1" applyFont="1" applyBorder="1" applyAlignment="1">
      <alignment horizontal="center"/>
    </xf>
    <xf numFmtId="0" fontId="2" fillId="0" borderId="18" xfId="0" applyFont="1" applyBorder="1"/>
    <xf numFmtId="0" fontId="1" fillId="0" borderId="16" xfId="0" applyFont="1" applyBorder="1"/>
    <xf numFmtId="164" fontId="1" fillId="0" borderId="13" xfId="0" applyNumberFormat="1" applyFont="1" applyBorder="1" applyAlignment="1">
      <alignment horizontal="center"/>
    </xf>
    <xf numFmtId="0" fontId="2" fillId="0" borderId="5" xfId="0" applyFont="1" applyBorder="1" applyAlignment="1">
      <alignment horizontal="justify" vertical="center" wrapText="1"/>
    </xf>
    <xf numFmtId="0" fontId="24" fillId="0" borderId="6" xfId="0" applyFont="1" applyBorder="1" applyAlignment="1">
      <alignment wrapText="1"/>
    </xf>
    <xf numFmtId="0" fontId="24" fillId="0" borderId="3" xfId="0" applyFont="1" applyBorder="1" applyAlignment="1">
      <alignment wrapText="1"/>
    </xf>
    <xf numFmtId="0" fontId="2" fillId="0" borderId="11" xfId="0" applyFont="1" applyBorder="1" applyAlignment="1">
      <alignment horizontal="justify" vertical="top" wrapText="1"/>
    </xf>
    <xf numFmtId="0" fontId="24" fillId="0" borderId="12" xfId="0" applyFont="1" applyBorder="1" applyAlignment="1">
      <alignment vertical="top" wrapText="1"/>
    </xf>
    <xf numFmtId="0" fontId="24" fillId="0" borderId="10" xfId="0" applyFont="1" applyBorder="1" applyAlignment="1">
      <alignment vertical="top" wrapText="1"/>
    </xf>
    <xf numFmtId="0" fontId="2" fillId="0" borderId="11"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10"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10" xfId="0" applyFont="1" applyBorder="1" applyAlignment="1">
      <alignment horizontal="justify"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8" xfId="0" applyFont="1" applyBorder="1" applyAlignment="1">
      <alignment horizontal="justify" vertical="center" wrapText="1"/>
    </xf>
    <xf numFmtId="0" fontId="10" fillId="0" borderId="29"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28" xfId="0" applyFont="1" applyBorder="1" applyAlignment="1">
      <alignment vertical="center" wrapText="1"/>
    </xf>
    <xf numFmtId="0" fontId="10" fillId="0" borderId="8" xfId="0" applyFont="1" applyBorder="1" applyAlignment="1">
      <alignment vertical="center" wrapText="1"/>
    </xf>
    <xf numFmtId="0" fontId="10" fillId="0" borderId="11" xfId="0" quotePrefix="1" applyFont="1" applyBorder="1" applyAlignment="1">
      <alignment horizontal="center" vertical="center" wrapText="1"/>
    </xf>
    <xf numFmtId="0" fontId="10" fillId="0" borderId="10" xfId="0" applyFont="1" applyBorder="1" applyAlignment="1">
      <alignment horizontal="center" vertical="center" wrapText="1"/>
    </xf>
    <xf numFmtId="0" fontId="9" fillId="0" borderId="28" xfId="0" applyFont="1" applyBorder="1" applyAlignment="1">
      <alignment horizontal="right" vertical="center" wrapText="1"/>
    </xf>
    <xf numFmtId="0" fontId="9" fillId="0" borderId="8" xfId="0" applyFont="1" applyBorder="1" applyAlignment="1">
      <alignment horizontal="right" vertical="center" wrapText="1"/>
    </xf>
    <xf numFmtId="0" fontId="2" fillId="0" borderId="9" xfId="0" applyFont="1" applyBorder="1" applyAlignment="1">
      <alignment wrapText="1"/>
    </xf>
    <xf numFmtId="0" fontId="0" fillId="0" borderId="30" xfId="0" applyBorder="1" applyAlignment="1">
      <alignment wrapText="1"/>
    </xf>
    <xf numFmtId="0" fontId="10" fillId="0" borderId="11" xfId="0" applyFont="1" applyBorder="1" applyAlignment="1">
      <alignment horizontal="justify" vertical="center" wrapText="1"/>
    </xf>
    <xf numFmtId="0" fontId="10" fillId="0" borderId="12"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24" xfId="0" applyFont="1" applyBorder="1" applyAlignment="1">
      <alignment horizontal="left" vertical="center" wrapText="1"/>
    </xf>
    <xf numFmtId="0" fontId="10" fillId="0" borderId="5" xfId="0" applyFont="1" applyBorder="1" applyAlignment="1">
      <alignment horizontal="left" vertical="center" wrapText="1"/>
    </xf>
    <xf numFmtId="0" fontId="10" fillId="0" borderId="26" xfId="0" applyFont="1" applyBorder="1" applyAlignment="1">
      <alignment horizontal="left" vertical="center" wrapText="1"/>
    </xf>
    <xf numFmtId="0" fontId="10" fillId="0" borderId="6" xfId="0" applyFont="1" applyBorder="1" applyAlignment="1">
      <alignment horizontal="left" vertical="center" wrapText="1"/>
    </xf>
    <xf numFmtId="0" fontId="10" fillId="0" borderId="27" xfId="0" applyFont="1" applyBorder="1" applyAlignment="1">
      <alignment horizontal="left" vertical="center" wrapText="1"/>
    </xf>
    <xf numFmtId="0" fontId="10" fillId="0" borderId="3" xfId="0" applyFont="1" applyBorder="1" applyAlignment="1">
      <alignment horizontal="left" vertical="center" wrapText="1"/>
    </xf>
    <xf numFmtId="0" fontId="9" fillId="0" borderId="24"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26"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27" xfId="0" applyFont="1" applyBorder="1" applyAlignment="1">
      <alignment horizontal="justify" vertical="center" wrapText="1"/>
    </xf>
    <xf numFmtId="0" fontId="9" fillId="0" borderId="3" xfId="0" applyFont="1" applyBorder="1" applyAlignment="1">
      <alignment horizontal="justify" vertical="center" wrapText="1"/>
    </xf>
    <xf numFmtId="0" fontId="10" fillId="0" borderId="24" xfId="0" quotePrefix="1" applyFont="1" applyBorder="1" applyAlignment="1">
      <alignment horizontal="center" vertical="center" wrapText="1"/>
    </xf>
    <xf numFmtId="0" fontId="10" fillId="0" borderId="5"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29" xfId="0" applyFont="1" applyBorder="1" applyAlignment="1">
      <alignment horizontal="right" vertical="center" wrapText="1"/>
    </xf>
    <xf numFmtId="0" fontId="19" fillId="0" borderId="24" xfId="0" applyFont="1" applyBorder="1" applyAlignment="1">
      <alignment vertical="center" wrapText="1"/>
    </xf>
    <xf numFmtId="0" fontId="19" fillId="0" borderId="25" xfId="0" applyFont="1" applyBorder="1" applyAlignment="1">
      <alignment vertical="center" wrapText="1"/>
    </xf>
    <xf numFmtId="0" fontId="19" fillId="0" borderId="5"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6" xfId="0" applyFont="1" applyBorder="1" applyAlignment="1">
      <alignment vertical="center" wrapText="1"/>
    </xf>
    <xf numFmtId="0" fontId="19" fillId="0" borderId="27" xfId="0" applyFont="1" applyBorder="1" applyAlignment="1">
      <alignment vertical="center" wrapText="1"/>
    </xf>
    <xf numFmtId="0" fontId="19" fillId="0" borderId="4" xfId="0" applyFont="1" applyBorder="1" applyAlignment="1">
      <alignment vertical="center" wrapText="1"/>
    </xf>
    <xf numFmtId="0" fontId="19" fillId="0" borderId="3" xfId="0" applyFont="1" applyBorder="1" applyAlignment="1">
      <alignment vertical="center" wrapText="1"/>
    </xf>
    <xf numFmtId="0" fontId="19" fillId="0" borderId="24" xfId="0" applyFont="1" applyBorder="1" applyAlignment="1">
      <alignment horizontal="justify" vertical="center" wrapText="1"/>
    </xf>
    <xf numFmtId="0" fontId="19" fillId="0" borderId="25" xfId="0" applyFont="1" applyBorder="1" applyAlignment="1">
      <alignment horizontal="justify" vertical="center" wrapText="1"/>
    </xf>
    <xf numFmtId="0" fontId="19" fillId="0" borderId="5" xfId="0" applyFont="1" applyBorder="1" applyAlignment="1">
      <alignment horizontal="justify" vertical="center" wrapText="1"/>
    </xf>
    <xf numFmtId="0" fontId="19" fillId="0" borderId="26"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27" xfId="0" applyFont="1" applyBorder="1" applyAlignment="1">
      <alignment horizontal="justify" vertical="center" wrapText="1"/>
    </xf>
    <xf numFmtId="0" fontId="19" fillId="0" borderId="4" xfId="0" applyFont="1" applyBorder="1" applyAlignment="1">
      <alignment horizontal="justify" vertical="center" wrapText="1"/>
    </xf>
    <xf numFmtId="0" fontId="19" fillId="0" borderId="3" xfId="0" applyFont="1" applyBorder="1" applyAlignment="1">
      <alignment horizontal="justify" vertical="center" wrapText="1"/>
    </xf>
    <xf numFmtId="0" fontId="10" fillId="0" borderId="24" xfId="0" applyFont="1" applyBorder="1" applyAlignment="1">
      <alignment horizontal="justify" vertical="center" wrapText="1"/>
    </xf>
    <xf numFmtId="0" fontId="10" fillId="0" borderId="25"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26"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27"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2" fillId="0" borderId="0" xfId="0" applyFont="1" applyBorder="1"/>
    <xf numFmtId="3" fontId="6" fillId="0" borderId="0" xfId="0" applyNumberFormat="1" applyFont="1" applyBorder="1"/>
    <xf numFmtId="167" fontId="6" fillId="0" borderId="0" xfId="0" applyNumberFormat="1" applyFont="1" applyBorder="1"/>
    <xf numFmtId="167" fontId="1" fillId="0" borderId="0" xfId="0" applyNumberFormat="1" applyFont="1" applyBorder="1"/>
    <xf numFmtId="0" fontId="10" fillId="0" borderId="1" xfId="0" applyFont="1" applyBorder="1"/>
    <xf numFmtId="3" fontId="28" fillId="0" borderId="1" xfId="0" applyNumberFormat="1" applyFont="1" applyBorder="1"/>
    <xf numFmtId="167" fontId="9" fillId="0" borderId="1" xfId="0" applyNumberFormat="1" applyFont="1" applyBorder="1"/>
    <xf numFmtId="167" fontId="28" fillId="0" borderId="1" xfId="0" applyNumberFormat="1" applyFont="1" applyBorder="1"/>
    <xf numFmtId="0" fontId="9" fillId="0" borderId="1" xfId="0" applyFont="1" applyBorder="1"/>
    <xf numFmtId="3" fontId="9" fillId="0" borderId="1" xfId="0" applyNumberFormat="1" applyFont="1" applyBorder="1"/>
    <xf numFmtId="166" fontId="28" fillId="0" borderId="1" xfId="0" applyNumberFormat="1" applyFont="1" applyBorder="1"/>
    <xf numFmtId="165" fontId="28" fillId="0" borderId="1" xfId="0" applyNumberFormat="1" applyFont="1" applyBorder="1"/>
    <xf numFmtId="0" fontId="9" fillId="0" borderId="0" xfId="0" applyFont="1"/>
    <xf numFmtId="168" fontId="28" fillId="0" borderId="1" xfId="0" applyNumberFormat="1" applyFont="1" applyBorder="1"/>
    <xf numFmtId="0" fontId="2" fillId="0" borderId="0" xfId="0" applyFont="1" applyAlignment="1">
      <alignment horizontal="left"/>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2" fontId="15" fillId="0" borderId="0" xfId="0" applyNumberFormat="1" applyFont="1" applyAlignment="1">
      <alignment vertical="center"/>
    </xf>
    <xf numFmtId="2" fontId="15" fillId="0" borderId="0" xfId="0" applyNumberFormat="1" applyFont="1" applyAlignment="1">
      <alignment vertical="center" wrapText="1"/>
    </xf>
    <xf numFmtId="2" fontId="8" fillId="0" borderId="0" xfId="0" applyNumberFormat="1" applyFont="1" applyAlignment="1">
      <alignment vertical="center"/>
    </xf>
    <xf numFmtId="0" fontId="15" fillId="0" borderId="0" xfId="0" applyFont="1" applyBorder="1"/>
    <xf numFmtId="3" fontId="15" fillId="0" borderId="0" xfId="0" applyNumberFormat="1" applyFont="1" applyBorder="1"/>
    <xf numFmtId="0" fontId="9" fillId="0" borderId="0" xfId="0" applyFont="1" applyBorder="1"/>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16" zoomScaleNormal="120" workbookViewId="0">
      <selection activeCell="N15" sqref="N15"/>
    </sheetView>
  </sheetViews>
  <sheetFormatPr defaultRowHeight="12" x14ac:dyDescent="0.2"/>
  <cols>
    <col min="1" max="1" width="9.140625" style="1"/>
    <col min="2" max="3" width="9.28515625" style="1" bestFit="1" customWidth="1"/>
    <col min="4" max="4" width="10.140625" style="1" bestFit="1" customWidth="1"/>
    <col min="5" max="7" width="9.28515625" style="1" bestFit="1" customWidth="1"/>
    <col min="8" max="8" width="9.140625" style="1"/>
    <col min="9" max="9" width="10.28515625" style="1" customWidth="1"/>
    <col min="10" max="10" width="12.7109375" style="1" customWidth="1"/>
    <col min="11" max="11" width="16.7109375" style="1" customWidth="1"/>
    <col min="12" max="12" width="9.28515625" style="1" bestFit="1" customWidth="1"/>
    <col min="13" max="15" width="9.140625" style="1"/>
    <col min="16" max="16" width="6.85546875" style="1" customWidth="1"/>
    <col min="17" max="17" width="7.28515625" style="1" customWidth="1"/>
    <col min="18" max="18" width="4.140625" style="1" customWidth="1"/>
    <col min="19" max="19" width="6.28515625" style="1" customWidth="1"/>
    <col min="20" max="16384" width="9.140625" style="1"/>
  </cols>
  <sheetData>
    <row r="1" spans="1:19" x14ac:dyDescent="0.2">
      <c r="A1" s="13" t="s">
        <v>9</v>
      </c>
    </row>
    <row r="2" spans="1:19" x14ac:dyDescent="0.2">
      <c r="A2" s="13"/>
    </row>
    <row r="3" spans="1:19" x14ac:dyDescent="0.2">
      <c r="A3" s="14" t="s">
        <v>113</v>
      </c>
      <c r="B3" s="14" t="s">
        <v>0</v>
      </c>
      <c r="C3" s="14" t="s">
        <v>1</v>
      </c>
      <c r="D3" s="14" t="s">
        <v>5</v>
      </c>
      <c r="E3" s="14" t="s">
        <v>2</v>
      </c>
      <c r="F3" s="14" t="s">
        <v>3</v>
      </c>
      <c r="G3" s="14" t="s">
        <v>6</v>
      </c>
    </row>
    <row r="4" spans="1:19" ht="12.75" x14ac:dyDescent="0.2">
      <c r="A4" s="36" t="s">
        <v>114</v>
      </c>
      <c r="B4" s="4">
        <v>101000</v>
      </c>
      <c r="C4" s="4">
        <v>132000</v>
      </c>
      <c r="D4" s="4">
        <v>870000</v>
      </c>
      <c r="E4" s="4"/>
      <c r="F4" s="4"/>
      <c r="G4" s="15">
        <v>1560</v>
      </c>
    </row>
    <row r="5" spans="1:19" ht="12.75" x14ac:dyDescent="0.2">
      <c r="A5" s="36" t="s">
        <v>115</v>
      </c>
      <c r="B5" s="4">
        <v>78000</v>
      </c>
      <c r="C5" s="4">
        <v>250000</v>
      </c>
      <c r="D5" s="4">
        <v>1065000</v>
      </c>
      <c r="E5" s="4"/>
      <c r="F5" s="4"/>
      <c r="G5" s="15">
        <v>1480</v>
      </c>
    </row>
    <row r="6" spans="1:19" ht="12.75" x14ac:dyDescent="0.2">
      <c r="A6" s="36" t="s">
        <v>116</v>
      </c>
      <c r="B6" s="4">
        <v>21000</v>
      </c>
      <c r="C6" s="4">
        <v>390000</v>
      </c>
      <c r="D6" s="4">
        <v>730000</v>
      </c>
      <c r="E6" s="4"/>
      <c r="F6" s="4"/>
      <c r="G6" s="15">
        <v>21150</v>
      </c>
    </row>
    <row r="7" spans="1:19" x14ac:dyDescent="0.2">
      <c r="A7" s="2" t="s">
        <v>4</v>
      </c>
      <c r="B7" s="5">
        <f>SUM(B4:B6)</f>
        <v>200000</v>
      </c>
      <c r="C7" s="5">
        <f>SUM(C4:C6)</f>
        <v>772000</v>
      </c>
      <c r="D7" s="5">
        <f>SUM(D4:D6)</f>
        <v>2665000</v>
      </c>
      <c r="E7" s="5">
        <v>1400</v>
      </c>
      <c r="F7" s="5">
        <v>6060</v>
      </c>
      <c r="G7" s="5">
        <f>SUM(G4:G6)</f>
        <v>24190</v>
      </c>
    </row>
    <row r="9" spans="1:19" x14ac:dyDescent="0.2">
      <c r="A9" s="1" t="s">
        <v>10</v>
      </c>
      <c r="K9" s="1" t="s">
        <v>13</v>
      </c>
    </row>
    <row r="10" spans="1:19" x14ac:dyDescent="0.2">
      <c r="A10" s="1" t="s">
        <v>214</v>
      </c>
      <c r="K10" s="1" t="s">
        <v>17</v>
      </c>
    </row>
    <row r="11" spans="1:19" x14ac:dyDescent="0.2">
      <c r="A11" s="1" t="s">
        <v>217</v>
      </c>
    </row>
    <row r="12" spans="1:19" ht="12.75" thickBot="1" x14ac:dyDescent="0.25"/>
    <row r="13" spans="1:19" x14ac:dyDescent="0.2">
      <c r="B13" s="16" t="s">
        <v>11</v>
      </c>
      <c r="K13" s="12" t="s">
        <v>14</v>
      </c>
      <c r="Q13" s="147" t="s">
        <v>16</v>
      </c>
      <c r="R13" s="148"/>
      <c r="S13" s="142"/>
    </row>
    <row r="14" spans="1:19" x14ac:dyDescent="0.2">
      <c r="A14" s="2" t="s">
        <v>113</v>
      </c>
      <c r="B14" s="43" t="s">
        <v>7</v>
      </c>
      <c r="C14" s="43" t="s">
        <v>8</v>
      </c>
      <c r="D14" s="43" t="s">
        <v>12</v>
      </c>
      <c r="K14" s="40">
        <f>G4*1000/D4</f>
        <v>1.7931034482758621</v>
      </c>
      <c r="Q14" s="143" t="s">
        <v>7</v>
      </c>
      <c r="R14" s="43" t="s">
        <v>8</v>
      </c>
      <c r="S14" s="144" t="s">
        <v>12</v>
      </c>
    </row>
    <row r="15" spans="1:19" ht="13.5" thickBot="1" x14ac:dyDescent="0.25">
      <c r="A15" s="36" t="s">
        <v>114</v>
      </c>
      <c r="B15" s="44">
        <f t="shared" ref="B15:D17" si="0">B4/B$7</f>
        <v>0.505</v>
      </c>
      <c r="C15" s="44">
        <f t="shared" si="0"/>
        <v>0.17098445595854922</v>
      </c>
      <c r="D15" s="44">
        <f t="shared" si="0"/>
        <v>0.32645403377110693</v>
      </c>
      <c r="K15" s="40">
        <f>G5*1000/D5</f>
        <v>1.3896713615023475</v>
      </c>
      <c r="Q15" s="145">
        <f>E7/B7*1000</f>
        <v>7</v>
      </c>
      <c r="R15" s="149">
        <f>F7/C7*1000</f>
        <v>7.8497409326424865</v>
      </c>
      <c r="S15" s="146">
        <f>G7/D7*1000</f>
        <v>9.0769230769230766</v>
      </c>
    </row>
    <row r="16" spans="1:19" ht="12.75" x14ac:dyDescent="0.2">
      <c r="A16" s="36" t="s">
        <v>115</v>
      </c>
      <c r="B16" s="44">
        <f t="shared" si="0"/>
        <v>0.39</v>
      </c>
      <c r="C16" s="44">
        <f t="shared" si="0"/>
        <v>0.32383419689119169</v>
      </c>
      <c r="D16" s="44">
        <f t="shared" si="0"/>
        <v>0.39962476547842402</v>
      </c>
      <c r="K16" s="40">
        <f>G6*1000/D6</f>
        <v>28.972602739726028</v>
      </c>
    </row>
    <row r="17" spans="1:12" ht="12.75" x14ac:dyDescent="0.2">
      <c r="A17" s="36" t="s">
        <v>116</v>
      </c>
      <c r="B17" s="44">
        <f t="shared" si="0"/>
        <v>0.105</v>
      </c>
      <c r="C17" s="44">
        <f t="shared" si="0"/>
        <v>0.50518134715025909</v>
      </c>
      <c r="D17" s="44">
        <f t="shared" si="0"/>
        <v>0.27392120075046905</v>
      </c>
    </row>
    <row r="18" spans="1:12" x14ac:dyDescent="0.2">
      <c r="A18" s="1" t="s">
        <v>215</v>
      </c>
    </row>
    <row r="19" spans="1:12" x14ac:dyDescent="0.2">
      <c r="A19" s="1" t="s">
        <v>216</v>
      </c>
    </row>
    <row r="20" spans="1:12" x14ac:dyDescent="0.2">
      <c r="A20" s="1" t="s">
        <v>218</v>
      </c>
    </row>
    <row r="21" spans="1:12" x14ac:dyDescent="0.2">
      <c r="A21" s="1" t="s">
        <v>219</v>
      </c>
    </row>
    <row r="22" spans="1:12" ht="12.75" thickBot="1" x14ac:dyDescent="0.25">
      <c r="K22" s="1" t="s">
        <v>221</v>
      </c>
    </row>
    <row r="23" spans="1:12" x14ac:dyDescent="0.2">
      <c r="B23" s="12" t="s">
        <v>15</v>
      </c>
      <c r="K23" s="141" t="s">
        <v>16</v>
      </c>
      <c r="L23" s="142"/>
    </row>
    <row r="24" spans="1:12" x14ac:dyDescent="0.2">
      <c r="A24" s="2" t="s">
        <v>113</v>
      </c>
      <c r="B24" s="43" t="s">
        <v>7</v>
      </c>
      <c r="C24" s="43" t="s">
        <v>8</v>
      </c>
      <c r="K24" s="143" t="s">
        <v>7</v>
      </c>
      <c r="L24" s="144" t="s">
        <v>8</v>
      </c>
    </row>
    <row r="25" spans="1:12" ht="13.5" thickBot="1" x14ac:dyDescent="0.25">
      <c r="A25" s="36" t="s">
        <v>114</v>
      </c>
      <c r="B25" s="45">
        <f t="shared" ref="B25:C27" si="1">$K14*B4/1000</f>
        <v>181.10344827586206</v>
      </c>
      <c r="C25" s="45">
        <f t="shared" si="1"/>
        <v>236.68965517241381</v>
      </c>
      <c r="K25" s="145">
        <f>B28/B7*1000</f>
        <v>4.4896123600364586</v>
      </c>
      <c r="L25" s="146">
        <f>C28/C7*1000</f>
        <v>15.393034409379728</v>
      </c>
    </row>
    <row r="26" spans="1:12" ht="12.75" x14ac:dyDescent="0.2">
      <c r="A26" s="36" t="s">
        <v>115</v>
      </c>
      <c r="B26" s="45">
        <f t="shared" si="1"/>
        <v>108.3943661971831</v>
      </c>
      <c r="C26" s="45">
        <f t="shared" si="1"/>
        <v>347.41784037558688</v>
      </c>
    </row>
    <row r="27" spans="1:12" ht="12.75" x14ac:dyDescent="0.2">
      <c r="A27" s="36" t="s">
        <v>116</v>
      </c>
      <c r="B27" s="45">
        <f t="shared" si="1"/>
        <v>608.42465753424653</v>
      </c>
      <c r="C27" s="45">
        <f t="shared" si="1"/>
        <v>11299.31506849315</v>
      </c>
    </row>
    <row r="28" spans="1:12" x14ac:dyDescent="0.2">
      <c r="A28" s="2" t="s">
        <v>4</v>
      </c>
      <c r="B28" s="46">
        <f>SUM(B25:B27)</f>
        <v>897.92247200729173</v>
      </c>
      <c r="C28" s="46">
        <f>SUM(C25:C27)</f>
        <v>11883.42256404115</v>
      </c>
    </row>
    <row r="30" spans="1:12" x14ac:dyDescent="0.2">
      <c r="A30" s="1" t="s">
        <v>220</v>
      </c>
    </row>
    <row r="31" spans="1:12" x14ac:dyDescent="0.2">
      <c r="B31" s="41" t="s">
        <v>7</v>
      </c>
      <c r="C31" s="41" t="s">
        <v>8</v>
      </c>
    </row>
    <row r="32" spans="1:12" x14ac:dyDescent="0.2">
      <c r="B32" s="40">
        <f>E7/B28</f>
        <v>1.5591546527066216</v>
      </c>
      <c r="C32" s="40">
        <f>F7/C28</f>
        <v>0.50995409507168099</v>
      </c>
      <c r="K32" s="40">
        <f>Q15/K25</f>
        <v>1.5591546527066216</v>
      </c>
      <c r="L32" s="40">
        <f>R15/L25</f>
        <v>0.50995409507168099</v>
      </c>
    </row>
    <row r="33" spans="1:3" x14ac:dyDescent="0.2">
      <c r="B33" s="17"/>
      <c r="C33" s="17"/>
    </row>
    <row r="34" spans="1:3" x14ac:dyDescent="0.2">
      <c r="A34" s="1" t="s">
        <v>18</v>
      </c>
    </row>
    <row r="35" spans="1:3" x14ac:dyDescent="0.2">
      <c r="B35" s="41" t="s">
        <v>7</v>
      </c>
      <c r="C35" s="41" t="s">
        <v>8</v>
      </c>
    </row>
    <row r="36" spans="1:3" x14ac:dyDescent="0.2">
      <c r="B36" s="40">
        <f>B32*$S15</f>
        <v>14.152326847644719</v>
      </c>
      <c r="C36" s="40">
        <f>C32*$S15</f>
        <v>4.6288140937275655</v>
      </c>
    </row>
    <row r="37" spans="1:3" x14ac:dyDescent="0.2">
      <c r="A37" s="1" t="s">
        <v>19</v>
      </c>
    </row>
    <row r="38" spans="1:3" x14ac:dyDescent="0.2">
      <c r="B38" s="42">
        <f>B36/C36*100</f>
        <v>305.74411849510909</v>
      </c>
    </row>
    <row r="40" spans="1:3" x14ac:dyDescent="0.2">
      <c r="A40" s="1" t="s">
        <v>20</v>
      </c>
    </row>
    <row r="41" spans="1:3" x14ac:dyDescent="0.2">
      <c r="A41" s="1" t="s">
        <v>21</v>
      </c>
    </row>
    <row r="42" spans="1:3" x14ac:dyDescent="0.2">
      <c r="A42" s="1" t="s">
        <v>22</v>
      </c>
    </row>
    <row r="45" spans="1:3" ht="18" customHeight="1" x14ac:dyDescent="0.2"/>
    <row r="46" spans="1:3" ht="18.75" customHeight="1" x14ac:dyDescent="0.2">
      <c r="A46" s="47" t="s">
        <v>109</v>
      </c>
    </row>
    <row r="47" spans="1:3" ht="22.5" customHeight="1" x14ac:dyDescent="0.2">
      <c r="A47" s="34" t="s">
        <v>111</v>
      </c>
    </row>
    <row r="48" spans="1:3" ht="13.5" customHeight="1" x14ac:dyDescent="0.2">
      <c r="A48" s="34" t="s">
        <v>110</v>
      </c>
    </row>
    <row r="49" spans="1:5" ht="12" customHeight="1" x14ac:dyDescent="0.2">
      <c r="A49" s="34" t="s">
        <v>112</v>
      </c>
    </row>
    <row r="50" spans="1:5" ht="15" customHeight="1" x14ac:dyDescent="0.3">
      <c r="A50" s="2" t="s">
        <v>113</v>
      </c>
      <c r="B50" s="39" t="s">
        <v>120</v>
      </c>
      <c r="C50" s="39" t="s">
        <v>119</v>
      </c>
      <c r="D50" s="39" t="s">
        <v>118</v>
      </c>
      <c r="E50" s="39" t="s">
        <v>117</v>
      </c>
    </row>
    <row r="51" spans="1:5" ht="15.75" customHeight="1" x14ac:dyDescent="0.2">
      <c r="A51" s="36" t="s">
        <v>114</v>
      </c>
      <c r="B51" s="37">
        <v>101000</v>
      </c>
      <c r="C51" s="37">
        <v>132000</v>
      </c>
      <c r="D51" s="37">
        <v>870000</v>
      </c>
      <c r="E51" s="38">
        <v>1560</v>
      </c>
    </row>
    <row r="52" spans="1:5" ht="12.75" x14ac:dyDescent="0.2">
      <c r="A52" s="36" t="s">
        <v>115</v>
      </c>
      <c r="B52" s="37">
        <v>78000</v>
      </c>
      <c r="C52" s="37">
        <v>250000</v>
      </c>
      <c r="D52" s="37">
        <v>1065000</v>
      </c>
      <c r="E52" s="38">
        <v>1480</v>
      </c>
    </row>
    <row r="53" spans="1:5" ht="12.75" x14ac:dyDescent="0.2">
      <c r="A53" s="36" t="s">
        <v>116</v>
      </c>
      <c r="B53" s="37">
        <v>21000</v>
      </c>
      <c r="C53" s="37">
        <v>390000</v>
      </c>
      <c r="D53" s="37">
        <v>730000</v>
      </c>
      <c r="E53" s="38">
        <v>21150</v>
      </c>
    </row>
    <row r="54" spans="1:5" x14ac:dyDescent="0.2">
      <c r="A54" s="2"/>
      <c r="B54" s="5"/>
      <c r="C54" s="5"/>
      <c r="D54" s="5"/>
      <c r="E54" s="5"/>
    </row>
    <row r="55" spans="1:5" ht="14.25" x14ac:dyDescent="0.2">
      <c r="A55" s="34" t="s">
        <v>121</v>
      </c>
    </row>
  </sheetData>
  <phoneticPr fontId="0" type="noConversion"/>
  <pageMargins left="0.18" right="0.17" top="0.28000000000000003" bottom="0.22" header="0.24" footer="0.16"/>
  <pageSetup paperSize="9" scale="8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opLeftCell="A55" workbookViewId="0">
      <selection activeCell="F58" sqref="F58"/>
    </sheetView>
  </sheetViews>
  <sheetFormatPr defaultRowHeight="12" x14ac:dyDescent="0.2"/>
  <cols>
    <col min="1" max="1" width="9.140625" style="1"/>
    <col min="2" max="2" width="12.7109375" style="1" customWidth="1"/>
    <col min="3" max="3" width="18.140625" style="1" customWidth="1"/>
    <col min="4" max="4" width="17.28515625" style="1" customWidth="1"/>
    <col min="5" max="5" width="14.85546875" style="1" customWidth="1"/>
    <col min="6" max="6" width="15.140625" style="1" customWidth="1"/>
    <col min="7" max="7" width="11.140625" style="1" customWidth="1"/>
    <col min="8" max="8" width="14.85546875" style="1" customWidth="1"/>
    <col min="9" max="9" width="18" style="1" customWidth="1"/>
    <col min="10" max="10" width="14.28515625" style="1" customWidth="1"/>
    <col min="11" max="11" width="17.5703125" style="1" bestFit="1" customWidth="1"/>
    <col min="12" max="12" width="14.28515625" style="1" customWidth="1"/>
    <col min="13" max="16384" width="9.140625" style="1"/>
  </cols>
  <sheetData>
    <row r="1" spans="1:13" ht="15" customHeight="1" x14ac:dyDescent="0.2">
      <c r="A1" s="13" t="s">
        <v>9</v>
      </c>
    </row>
    <row r="2" spans="1:13" ht="15" customHeight="1" x14ac:dyDescent="0.2">
      <c r="B2" s="13"/>
    </row>
    <row r="3" spans="1:13" ht="15" customHeight="1" x14ac:dyDescent="0.2">
      <c r="A3" s="2" t="s">
        <v>30</v>
      </c>
      <c r="B3" s="2" t="s">
        <v>26</v>
      </c>
      <c r="C3" s="62" t="s">
        <v>229</v>
      </c>
      <c r="D3" s="62" t="s">
        <v>227</v>
      </c>
      <c r="E3" s="62" t="s">
        <v>23</v>
      </c>
      <c r="F3" s="62" t="s">
        <v>24</v>
      </c>
      <c r="G3" s="7"/>
    </row>
    <row r="4" spans="1:13" ht="15" customHeight="1" x14ac:dyDescent="0.2">
      <c r="A4" s="3">
        <v>1951</v>
      </c>
      <c r="B4" s="4">
        <v>1556000</v>
      </c>
      <c r="C4" s="4" t="s">
        <v>222</v>
      </c>
      <c r="D4" s="4">
        <f>B5-B4</f>
        <v>502000</v>
      </c>
      <c r="E4" s="3">
        <v>6.9</v>
      </c>
      <c r="F4" s="3">
        <v>15.9</v>
      </c>
      <c r="G4" s="7"/>
      <c r="H4" s="6"/>
      <c r="I4" s="19"/>
      <c r="J4" s="19"/>
      <c r="K4" s="19"/>
      <c r="L4" s="19"/>
      <c r="M4" s="19"/>
    </row>
    <row r="5" spans="1:13" ht="15" customHeight="1" x14ac:dyDescent="0.2">
      <c r="A5" s="3">
        <v>1961</v>
      </c>
      <c r="B5" s="4">
        <v>2058000</v>
      </c>
      <c r="C5" s="4"/>
      <c r="D5" s="4">
        <f>B6-B5</f>
        <v>739800</v>
      </c>
      <c r="E5" s="3">
        <v>7.4</v>
      </c>
      <c r="F5" s="3">
        <v>16.899999999999999</v>
      </c>
      <c r="G5" s="7"/>
      <c r="H5" s="6"/>
      <c r="J5" s="19"/>
    </row>
    <row r="6" spans="1:13" ht="15" customHeight="1" x14ac:dyDescent="0.2">
      <c r="A6" s="3">
        <v>1971</v>
      </c>
      <c r="B6" s="4">
        <v>2797800</v>
      </c>
      <c r="C6" s="4"/>
      <c r="D6" s="4">
        <f>B7-B6</f>
        <v>571100</v>
      </c>
      <c r="E6" s="3">
        <v>7.8</v>
      </c>
      <c r="F6" s="3">
        <v>16.8</v>
      </c>
      <c r="G6" s="7"/>
      <c r="H6" s="6"/>
      <c r="J6" s="19"/>
    </row>
    <row r="7" spans="1:13" ht="15" customHeight="1" x14ac:dyDescent="0.2">
      <c r="A7" s="3">
        <v>1981</v>
      </c>
      <c r="B7" s="4">
        <v>3368900</v>
      </c>
      <c r="C7" s="4"/>
      <c r="D7" s="4">
        <f>B8-B7</f>
        <v>154500</v>
      </c>
      <c r="E7" s="3">
        <v>8.1999999999999993</v>
      </c>
      <c r="F7" s="3">
        <v>12.2</v>
      </c>
      <c r="G7" s="7"/>
      <c r="H7" s="6"/>
      <c r="J7" s="19"/>
    </row>
    <row r="8" spans="1:13" ht="15" customHeight="1" x14ac:dyDescent="0.2">
      <c r="A8" s="3">
        <v>1991</v>
      </c>
      <c r="B8" s="4">
        <v>3523400</v>
      </c>
      <c r="C8" s="4" t="s">
        <v>223</v>
      </c>
      <c r="D8" s="4">
        <f>B9-B8</f>
        <v>238400</v>
      </c>
      <c r="E8" s="3">
        <v>8.6</v>
      </c>
      <c r="F8" s="3">
        <v>9.1999999999999993</v>
      </c>
      <c r="G8" s="7"/>
      <c r="H8" s="6"/>
      <c r="J8" s="19"/>
      <c r="K8" s="19"/>
      <c r="L8" s="19"/>
      <c r="M8" s="19"/>
    </row>
    <row r="9" spans="1:13" ht="15" customHeight="1" x14ac:dyDescent="0.2">
      <c r="A9" s="3">
        <v>2001</v>
      </c>
      <c r="B9" s="4">
        <v>3761800</v>
      </c>
      <c r="C9" s="4"/>
      <c r="D9" s="4"/>
      <c r="E9" s="3"/>
      <c r="F9" s="3"/>
      <c r="G9" s="7"/>
      <c r="H9" s="6"/>
      <c r="J9" s="19"/>
      <c r="K9" s="18"/>
      <c r="L9" s="18"/>
      <c r="M9" s="18"/>
    </row>
    <row r="10" spans="1:13" ht="15" customHeight="1" x14ac:dyDescent="0.2"/>
    <row r="11" spans="1:13" ht="15" customHeight="1" x14ac:dyDescent="0.2">
      <c r="A11" s="1" t="s">
        <v>27</v>
      </c>
    </row>
    <row r="12" spans="1:13" ht="15" customHeight="1" x14ac:dyDescent="0.2"/>
    <row r="13" spans="1:13" ht="15" customHeight="1" x14ac:dyDescent="0.2">
      <c r="C13" s="238" t="s">
        <v>25</v>
      </c>
    </row>
    <row r="14" spans="1:13" ht="15" customHeight="1" x14ac:dyDescent="0.2">
      <c r="B14" s="1" t="s">
        <v>29</v>
      </c>
      <c r="C14" s="17">
        <f>1000*(10^(LOG(B5/B4)/10)-1)</f>
        <v>28.356216551089997</v>
      </c>
      <c r="G14" s="18"/>
    </row>
    <row r="15" spans="1:13" ht="15" customHeight="1" x14ac:dyDescent="0.2">
      <c r="B15" s="1" t="s">
        <v>28</v>
      </c>
      <c r="C15" s="105">
        <f>1000*(10^(LOG(B9/B8)/10)-1)</f>
        <v>6.5685925711274074</v>
      </c>
      <c r="G15" s="18"/>
    </row>
    <row r="16" spans="1:13" ht="15" customHeight="1" x14ac:dyDescent="0.2"/>
    <row r="17" spans="1:11" ht="15" customHeight="1" x14ac:dyDescent="0.2">
      <c r="A17" s="1" t="s">
        <v>35</v>
      </c>
      <c r="J17" s="12"/>
    </row>
    <row r="18" spans="1:11" ht="15" customHeight="1" x14ac:dyDescent="0.2">
      <c r="J18" s="19"/>
    </row>
    <row r="19" spans="1:11" ht="15" customHeight="1" x14ac:dyDescent="0.2">
      <c r="A19" s="3"/>
      <c r="B19" s="3" t="s">
        <v>32</v>
      </c>
      <c r="C19" s="3" t="s">
        <v>31</v>
      </c>
    </row>
    <row r="20" spans="1:11" ht="15" customHeight="1" x14ac:dyDescent="0.2">
      <c r="A20" s="3" t="s">
        <v>29</v>
      </c>
      <c r="B20" s="4">
        <f>AVERAGE(B4:B5)</f>
        <v>1807000</v>
      </c>
      <c r="C20" s="3">
        <f>(B5-B4)/(10*AVERAGE(B4:B5))</f>
        <v>2.7780852241283897E-2</v>
      </c>
    </row>
    <row r="21" spans="1:11" ht="15" customHeight="1" x14ac:dyDescent="0.2">
      <c r="A21" s="3" t="s">
        <v>28</v>
      </c>
      <c r="B21" s="100">
        <v>3642600</v>
      </c>
      <c r="C21" s="3"/>
    </row>
    <row r="22" spans="1:11" ht="15" customHeight="1" x14ac:dyDescent="0.2">
      <c r="G22" s="7"/>
    </row>
    <row r="23" spans="1:11" ht="15" customHeight="1" x14ac:dyDescent="0.2">
      <c r="A23" s="239" t="s">
        <v>30</v>
      </c>
      <c r="B23" s="239" t="s">
        <v>34</v>
      </c>
      <c r="C23" s="239" t="s">
        <v>33</v>
      </c>
      <c r="D23" s="240" t="s">
        <v>224</v>
      </c>
      <c r="E23" s="240" t="s">
        <v>227</v>
      </c>
      <c r="F23" s="240" t="s">
        <v>228</v>
      </c>
      <c r="G23" s="240" t="s">
        <v>225</v>
      </c>
      <c r="H23" s="240" t="s">
        <v>233</v>
      </c>
      <c r="I23" s="240" t="s">
        <v>230</v>
      </c>
      <c r="J23" s="240" t="s">
        <v>226</v>
      </c>
      <c r="K23" s="7"/>
    </row>
    <row r="24" spans="1:11" ht="15" customHeight="1" x14ac:dyDescent="0.2">
      <c r="A24" s="3">
        <v>1951</v>
      </c>
      <c r="B24" s="4">
        <f>10*E4/1000*AVERAGE(B4:B5)</f>
        <v>124683.00000000001</v>
      </c>
      <c r="C24" s="4">
        <f>10*F4/1000*AVERAGE(B4:B5)</f>
        <v>287313</v>
      </c>
      <c r="D24" s="4">
        <f>C24-B24</f>
        <v>162630</v>
      </c>
      <c r="E24" s="4">
        <v>502000</v>
      </c>
      <c r="F24" s="4">
        <f>E24-D24</f>
        <v>339370</v>
      </c>
      <c r="G24" s="20">
        <f>D24/AVERAGE(B4:B5)*100</f>
        <v>9</v>
      </c>
      <c r="H24" s="20">
        <f>(B4+B5)/2</f>
        <v>1807000</v>
      </c>
      <c r="I24" s="20">
        <f>F24/10</f>
        <v>33937</v>
      </c>
      <c r="J24" s="20">
        <f>I24/H24*1000</f>
        <v>18.780852241283895</v>
      </c>
      <c r="K24" s="7"/>
    </row>
    <row r="25" spans="1:11" ht="15" customHeight="1" x14ac:dyDescent="0.2">
      <c r="A25" s="3">
        <v>1961</v>
      </c>
      <c r="B25" s="4">
        <f>10*E5/1000*AVERAGE(B5:B6)</f>
        <v>179664.59999999998</v>
      </c>
      <c r="C25" s="4">
        <f>10*F5/1000*AVERAGE(B5:B6)</f>
        <v>410315.10000000003</v>
      </c>
      <c r="D25" s="4">
        <f>C25-B25</f>
        <v>230650.50000000006</v>
      </c>
      <c r="E25" s="4">
        <v>739800</v>
      </c>
      <c r="F25" s="4">
        <f>E25-D25</f>
        <v>509149.49999999994</v>
      </c>
      <c r="G25" s="20">
        <f>D25/AVERAGE(B5:B6)*100</f>
        <v>9.5000000000000036</v>
      </c>
      <c r="H25" s="20">
        <f>(B5+B6)/2</f>
        <v>2427900</v>
      </c>
      <c r="I25" s="20">
        <f>F25/10</f>
        <v>50914.95</v>
      </c>
      <c r="J25" s="20">
        <f>I25/H25*1000</f>
        <v>20.970777214877053</v>
      </c>
      <c r="K25" s="7"/>
    </row>
    <row r="26" spans="1:11" ht="15" customHeight="1" x14ac:dyDescent="0.2">
      <c r="A26" s="3">
        <v>1971</v>
      </c>
      <c r="B26" s="4">
        <f>10*E6/1000*AVERAGE(B6:B7)</f>
        <v>240501.3</v>
      </c>
      <c r="C26" s="4">
        <f>10*F6/1000*AVERAGE(B6:B7)</f>
        <v>518002.80000000005</v>
      </c>
      <c r="D26" s="4">
        <f>C26-B26</f>
        <v>277501.50000000006</v>
      </c>
      <c r="E26" s="4">
        <v>571100</v>
      </c>
      <c r="F26" s="4">
        <f>E26-D26</f>
        <v>293598.49999999994</v>
      </c>
      <c r="G26" s="20">
        <f>D26/AVERAGE(B6:B7)*100</f>
        <v>9.0000000000000018</v>
      </c>
      <c r="H26" s="20">
        <f>(B6+B7)/2</f>
        <v>3083350</v>
      </c>
      <c r="I26" s="20">
        <f>F26/10</f>
        <v>29359.849999999995</v>
      </c>
      <c r="J26" s="20">
        <f>I26/H26*1000</f>
        <v>9.5220620429078746</v>
      </c>
      <c r="K26" s="7"/>
    </row>
    <row r="27" spans="1:11" ht="15" customHeight="1" x14ac:dyDescent="0.2">
      <c r="A27" s="3">
        <v>1981</v>
      </c>
      <c r="B27" s="4">
        <f>10*E7/1000*AVERAGE(B7:B8)</f>
        <v>282584.3</v>
      </c>
      <c r="C27" s="4">
        <f>10*F7/1000*AVERAGE(B7:B8)</f>
        <v>420430.3</v>
      </c>
      <c r="D27" s="4">
        <f>C27-B27</f>
        <v>137846</v>
      </c>
      <c r="E27" s="4">
        <v>154500</v>
      </c>
      <c r="F27" s="4">
        <f>E27-D27</f>
        <v>16654</v>
      </c>
      <c r="G27" s="20">
        <f>D27/AVERAGE(B7:B8)*100</f>
        <v>4</v>
      </c>
      <c r="H27" s="20">
        <f>(B8+B7)/2</f>
        <v>3446150</v>
      </c>
      <c r="I27" s="20">
        <f>F27/10</f>
        <v>1665.4</v>
      </c>
      <c r="J27" s="20">
        <f>I27/H27*1000</f>
        <v>0.48326393221421005</v>
      </c>
      <c r="K27" s="7"/>
    </row>
    <row r="28" spans="1:11" ht="15" customHeight="1" x14ac:dyDescent="0.2">
      <c r="A28" s="3">
        <v>1991</v>
      </c>
      <c r="B28" s="4">
        <f>10*E8/1000*AVERAGE(B8:B9)</f>
        <v>313263.59999999998</v>
      </c>
      <c r="C28" s="4">
        <f>10*F8/1000*AVERAGE(B8:B9)</f>
        <v>335119.2</v>
      </c>
      <c r="D28" s="4">
        <f>C28-B28</f>
        <v>21855.600000000035</v>
      </c>
      <c r="E28" s="4">
        <v>238400</v>
      </c>
      <c r="F28" s="4">
        <f>E28-D28</f>
        <v>216544.39999999997</v>
      </c>
      <c r="G28" s="20">
        <f>D28/AVERAGE(B8:B9)*100</f>
        <v>0.60000000000000098</v>
      </c>
      <c r="H28" s="20">
        <f>(B9+B8)/2</f>
        <v>3642600</v>
      </c>
      <c r="I28" s="20">
        <f>F28/10</f>
        <v>21654.439999999995</v>
      </c>
      <c r="J28" s="20">
        <f>I28/H28*1000</f>
        <v>5.944775709657935</v>
      </c>
      <c r="K28" s="7"/>
    </row>
    <row r="29" spans="1:11" ht="15" customHeight="1" x14ac:dyDescent="0.2">
      <c r="A29" s="3">
        <v>2001</v>
      </c>
      <c r="B29" s="4"/>
      <c r="C29" s="4"/>
      <c r="D29" s="3"/>
      <c r="E29" s="3"/>
      <c r="F29" s="3"/>
      <c r="G29" s="3"/>
      <c r="H29" s="3"/>
      <c r="I29" s="3"/>
      <c r="J29" s="3"/>
      <c r="K29" s="7"/>
    </row>
    <row r="30" spans="1:11" ht="15" customHeight="1" x14ac:dyDescent="0.2"/>
    <row r="31" spans="1:11" ht="15" customHeight="1" x14ac:dyDescent="0.2">
      <c r="A31" s="1" t="s">
        <v>90</v>
      </c>
    </row>
    <row r="32" spans="1:11" ht="15" customHeight="1" x14ac:dyDescent="0.2">
      <c r="A32" s="1" t="s">
        <v>36</v>
      </c>
    </row>
    <row r="33" spans="1:2" ht="15" customHeight="1" x14ac:dyDescent="0.2"/>
    <row r="34" spans="1:2" ht="15" customHeight="1" x14ac:dyDescent="0.2">
      <c r="A34" s="1" t="s">
        <v>37</v>
      </c>
    </row>
    <row r="35" spans="1:2" ht="15" customHeight="1" x14ac:dyDescent="0.2"/>
    <row r="36" spans="1:2" ht="15" customHeight="1" x14ac:dyDescent="0.2">
      <c r="B36" s="19">
        <f>B9*(1+C15/1000)^20</f>
        <v>4288083.2307736594</v>
      </c>
    </row>
    <row r="37" spans="1:2" ht="15" customHeight="1" x14ac:dyDescent="0.2"/>
    <row r="38" spans="1:2" ht="15" customHeight="1" x14ac:dyDescent="0.2">
      <c r="A38" s="1" t="s">
        <v>91</v>
      </c>
    </row>
    <row r="43" spans="1:2" ht="15" customHeight="1" x14ac:dyDescent="0.2">
      <c r="A43" s="12" t="s">
        <v>108</v>
      </c>
    </row>
    <row r="44" spans="1:2" ht="15" customHeight="1" x14ac:dyDescent="0.2">
      <c r="A44" s="79" t="s">
        <v>122</v>
      </c>
    </row>
    <row r="45" spans="1:2" ht="15" customHeight="1" x14ac:dyDescent="0.2">
      <c r="A45" s="79" t="s">
        <v>123</v>
      </c>
    </row>
    <row r="46" spans="1:2" ht="15" customHeight="1" x14ac:dyDescent="0.2">
      <c r="A46" s="12" t="s">
        <v>212</v>
      </c>
    </row>
    <row r="47" spans="1:2" ht="15" customHeight="1" x14ac:dyDescent="0.2">
      <c r="A47" s="12" t="s">
        <v>213</v>
      </c>
    </row>
    <row r="48" spans="1:2" ht="15" customHeight="1" x14ac:dyDescent="0.2">
      <c r="A48" s="12" t="s">
        <v>124</v>
      </c>
    </row>
    <row r="49" spans="1:10" ht="15" customHeight="1" x14ac:dyDescent="0.2">
      <c r="A49" s="12" t="s">
        <v>125</v>
      </c>
    </row>
    <row r="50" spans="1:10" ht="15" customHeight="1" x14ac:dyDescent="0.2">
      <c r="A50" s="12" t="s">
        <v>126</v>
      </c>
    </row>
    <row r="51" spans="1:10" ht="15" customHeight="1" x14ac:dyDescent="0.2">
      <c r="A51" s="12" t="s">
        <v>127</v>
      </c>
    </row>
    <row r="52" spans="1:10" ht="12.75" thickBot="1" x14ac:dyDescent="0.25"/>
    <row r="53" spans="1:10" x14ac:dyDescent="0.2">
      <c r="A53" s="156" t="s">
        <v>128</v>
      </c>
      <c r="B53" s="156" t="s">
        <v>129</v>
      </c>
      <c r="C53" s="80" t="s">
        <v>130</v>
      </c>
      <c r="D53" s="80" t="s">
        <v>132</v>
      </c>
    </row>
    <row r="54" spans="1:10" ht="12.75" thickBot="1" x14ac:dyDescent="0.25">
      <c r="A54" s="157"/>
      <c r="B54" s="157"/>
      <c r="C54" s="81" t="s">
        <v>131</v>
      </c>
      <c r="D54" s="81" t="s">
        <v>131</v>
      </c>
    </row>
    <row r="55" spans="1:10" ht="12.75" thickBot="1" x14ac:dyDescent="0.25">
      <c r="A55" s="82">
        <v>1951</v>
      </c>
      <c r="B55" s="83">
        <v>1556</v>
      </c>
      <c r="C55" s="84"/>
      <c r="D55" s="84"/>
    </row>
    <row r="56" spans="1:10" ht="24.75" thickBot="1" x14ac:dyDescent="0.25">
      <c r="A56" s="82">
        <v>1961</v>
      </c>
      <c r="B56" s="83">
        <v>2058</v>
      </c>
      <c r="C56" s="85" t="s">
        <v>240</v>
      </c>
      <c r="D56" s="84" t="s">
        <v>237</v>
      </c>
    </row>
    <row r="57" spans="1:10" ht="24.75" thickBot="1" x14ac:dyDescent="0.25">
      <c r="A57" s="82">
        <v>1971</v>
      </c>
      <c r="B57" s="83">
        <v>2797.8</v>
      </c>
      <c r="C57" s="84" t="s">
        <v>133</v>
      </c>
      <c r="D57" s="84" t="s">
        <v>238</v>
      </c>
    </row>
    <row r="58" spans="1:10" ht="24.75" thickBot="1" x14ac:dyDescent="0.25">
      <c r="A58" s="82">
        <v>1981</v>
      </c>
      <c r="B58" s="83">
        <v>3368.9</v>
      </c>
      <c r="C58" s="84" t="s">
        <v>134</v>
      </c>
      <c r="D58" s="84" t="s">
        <v>239</v>
      </c>
    </row>
    <row r="59" spans="1:10" ht="24.75" thickBot="1" x14ac:dyDescent="0.25">
      <c r="A59" s="82">
        <v>1991</v>
      </c>
      <c r="B59" s="83">
        <v>3523.4</v>
      </c>
      <c r="C59" s="84" t="s">
        <v>135</v>
      </c>
      <c r="D59" s="84" t="s">
        <v>136</v>
      </c>
    </row>
    <row r="60" spans="1:10" ht="24.75" thickBot="1" x14ac:dyDescent="0.25">
      <c r="A60" s="82">
        <v>2001</v>
      </c>
      <c r="B60" s="83">
        <v>3761.8</v>
      </c>
      <c r="C60" s="84" t="s">
        <v>138</v>
      </c>
      <c r="D60" s="84" t="s">
        <v>137</v>
      </c>
    </row>
    <row r="61" spans="1:10" ht="12.75" thickBot="1" x14ac:dyDescent="0.25">
      <c r="G61" s="49"/>
      <c r="H61" s="49"/>
      <c r="I61" s="7"/>
    </row>
    <row r="62" spans="1:10" ht="12.75" customHeight="1" x14ac:dyDescent="0.2">
      <c r="A62" s="156" t="s">
        <v>128</v>
      </c>
      <c r="B62" s="80" t="s">
        <v>139</v>
      </c>
      <c r="C62" s="156" t="s">
        <v>141</v>
      </c>
      <c r="D62" s="153" t="s">
        <v>162</v>
      </c>
      <c r="E62" s="80" t="s">
        <v>158</v>
      </c>
      <c r="F62" s="80" t="s">
        <v>145</v>
      </c>
      <c r="G62" s="86" t="s">
        <v>149</v>
      </c>
      <c r="H62" s="87" t="s">
        <v>236</v>
      </c>
      <c r="I62" s="87"/>
      <c r="J62" s="150" t="s">
        <v>157</v>
      </c>
    </row>
    <row r="63" spans="1:10" ht="12.75" customHeight="1" x14ac:dyDescent="0.2">
      <c r="A63" s="158"/>
      <c r="B63" s="88" t="s">
        <v>140</v>
      </c>
      <c r="C63" s="158"/>
      <c r="D63" s="154"/>
      <c r="E63" s="88" t="s">
        <v>159</v>
      </c>
      <c r="F63" s="88" t="s">
        <v>146</v>
      </c>
      <c r="G63" s="89" t="s">
        <v>205</v>
      </c>
      <c r="H63" s="90" t="s">
        <v>207</v>
      </c>
      <c r="I63" s="90"/>
      <c r="J63" s="151"/>
    </row>
    <row r="64" spans="1:10" x14ac:dyDescent="0.2">
      <c r="A64" s="158"/>
      <c r="B64" s="91"/>
      <c r="C64" s="158"/>
      <c r="D64" s="154"/>
      <c r="E64" s="88" t="s">
        <v>142</v>
      </c>
      <c r="F64" s="88" t="s">
        <v>147</v>
      </c>
      <c r="G64" s="89" t="s">
        <v>159</v>
      </c>
      <c r="H64" s="90" t="s">
        <v>150</v>
      </c>
      <c r="I64" s="90"/>
      <c r="J64" s="151"/>
    </row>
    <row r="65" spans="1:10" x14ac:dyDescent="0.2">
      <c r="A65" s="158"/>
      <c r="B65" s="91"/>
      <c r="C65" s="158"/>
      <c r="D65" s="154"/>
      <c r="E65" s="88" t="s">
        <v>143</v>
      </c>
      <c r="F65" s="88" t="s">
        <v>160</v>
      </c>
      <c r="G65" s="89" t="s">
        <v>206</v>
      </c>
      <c r="H65" s="90" t="s">
        <v>151</v>
      </c>
      <c r="I65" s="90"/>
      <c r="J65" s="151"/>
    </row>
    <row r="66" spans="1:10" ht="12.75" thickBot="1" x14ac:dyDescent="0.25">
      <c r="A66" s="157"/>
      <c r="B66" s="92"/>
      <c r="C66" s="157"/>
      <c r="D66" s="155"/>
      <c r="E66" s="93" t="s">
        <v>144</v>
      </c>
      <c r="F66" s="81" t="s">
        <v>161</v>
      </c>
      <c r="G66" s="94" t="s">
        <v>144</v>
      </c>
      <c r="H66" s="95" t="s">
        <v>148</v>
      </c>
      <c r="I66" s="95"/>
      <c r="J66" s="152"/>
    </row>
    <row r="67" spans="1:10" ht="12.75" thickBot="1" x14ac:dyDescent="0.25">
      <c r="A67" s="82">
        <v>1951</v>
      </c>
      <c r="B67" s="83">
        <v>1556</v>
      </c>
      <c r="C67" s="84"/>
      <c r="D67" s="84"/>
      <c r="E67" s="84"/>
      <c r="F67" s="84"/>
      <c r="G67" s="84"/>
      <c r="H67" s="84"/>
      <c r="I67" s="84"/>
      <c r="J67" s="84"/>
    </row>
    <row r="68" spans="1:10" ht="12.75" thickBot="1" x14ac:dyDescent="0.25">
      <c r="A68" s="82">
        <v>1961</v>
      </c>
      <c r="B68" s="83">
        <v>2058</v>
      </c>
      <c r="C68" s="84" t="s">
        <v>152</v>
      </c>
      <c r="D68" s="84">
        <v>6.9</v>
      </c>
      <c r="E68" s="84">
        <v>15.9</v>
      </c>
      <c r="F68" s="84"/>
      <c r="G68" s="84"/>
      <c r="H68" s="84"/>
      <c r="I68" s="84"/>
      <c r="J68" s="84"/>
    </row>
    <row r="69" spans="1:10" ht="12.75" thickBot="1" x14ac:dyDescent="0.25">
      <c r="A69" s="82">
        <v>1971</v>
      </c>
      <c r="B69" s="83">
        <v>2797.8</v>
      </c>
      <c r="C69" s="84" t="s">
        <v>153</v>
      </c>
      <c r="D69" s="84">
        <v>7.4</v>
      </c>
      <c r="E69" s="84">
        <v>16.899999999999999</v>
      </c>
      <c r="F69" s="84"/>
      <c r="G69" s="84"/>
      <c r="H69" s="84"/>
      <c r="I69" s="84"/>
      <c r="J69" s="84"/>
    </row>
    <row r="70" spans="1:10" ht="12.75" thickBot="1" x14ac:dyDescent="0.25">
      <c r="A70" s="82">
        <v>1981</v>
      </c>
      <c r="B70" s="83">
        <v>3368.9</v>
      </c>
      <c r="C70" s="84" t="s">
        <v>154</v>
      </c>
      <c r="D70" s="84">
        <v>7.8</v>
      </c>
      <c r="E70" s="84">
        <v>6.8</v>
      </c>
      <c r="F70" s="84"/>
      <c r="G70" s="84"/>
      <c r="H70" s="84"/>
      <c r="I70" s="84"/>
      <c r="J70" s="84"/>
    </row>
    <row r="71" spans="1:10" ht="12.75" thickBot="1" x14ac:dyDescent="0.25">
      <c r="A71" s="82">
        <v>1991</v>
      </c>
      <c r="B71" s="83">
        <v>3523.4</v>
      </c>
      <c r="C71" s="84" t="s">
        <v>155</v>
      </c>
      <c r="D71" s="84">
        <v>8.1999999999999993</v>
      </c>
      <c r="E71" s="84">
        <v>12.2</v>
      </c>
      <c r="F71" s="84"/>
      <c r="G71" s="84"/>
      <c r="H71" s="84"/>
      <c r="I71" s="84"/>
      <c r="J71" s="84"/>
    </row>
    <row r="72" spans="1:10" ht="12.75" thickBot="1" x14ac:dyDescent="0.25">
      <c r="A72" s="82">
        <v>2001</v>
      </c>
      <c r="B72" s="83">
        <v>3761.8</v>
      </c>
      <c r="C72" s="84" t="s">
        <v>28</v>
      </c>
      <c r="D72" s="84">
        <v>8.6</v>
      </c>
      <c r="E72" s="84">
        <v>9.1999999999999993</v>
      </c>
      <c r="F72" s="84"/>
      <c r="G72" s="84"/>
      <c r="H72" s="84"/>
      <c r="I72" s="84"/>
      <c r="J72" s="84"/>
    </row>
    <row r="73" spans="1:10" ht="12.75" thickBot="1" x14ac:dyDescent="0.25">
      <c r="A73" s="96">
        <v>2021</v>
      </c>
      <c r="B73" s="81" t="s">
        <v>156</v>
      </c>
      <c r="C73" s="84"/>
      <c r="D73" s="84"/>
      <c r="E73" s="84"/>
      <c r="F73" s="84"/>
      <c r="G73" s="84"/>
      <c r="H73" s="84"/>
      <c r="I73" s="84"/>
      <c r="J73" s="84"/>
    </row>
    <row r="74" spans="1:10" x14ac:dyDescent="0.2">
      <c r="A74" s="97"/>
      <c r="B74" s="98"/>
      <c r="C74" s="98"/>
      <c r="D74" s="98"/>
      <c r="E74" s="98"/>
      <c r="F74" s="98"/>
      <c r="G74" s="98"/>
      <c r="H74" s="98"/>
      <c r="I74" s="98"/>
      <c r="J74" s="98"/>
    </row>
  </sheetData>
  <mergeCells count="6">
    <mergeCell ref="J62:J66"/>
    <mergeCell ref="D62:D66"/>
    <mergeCell ref="A53:A54"/>
    <mergeCell ref="B53:B54"/>
    <mergeCell ref="A62:A66"/>
    <mergeCell ref="C62:C66"/>
  </mergeCells>
  <phoneticPr fontId="0" type="noConversion"/>
  <pageMargins left="0.22" right="0.17" top="0.75" bottom="0.44" header="0.3" footer="0.3"/>
  <pageSetup paperSize="9" scale="9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I9" sqref="I9"/>
    </sheetView>
  </sheetViews>
  <sheetFormatPr defaultRowHeight="12" x14ac:dyDescent="0.2"/>
  <cols>
    <col min="1" max="2" width="9.140625" style="1"/>
    <col min="3" max="3" width="9.5703125" style="1" bestFit="1" customWidth="1"/>
    <col min="4" max="16384" width="9.140625" style="1"/>
  </cols>
  <sheetData>
    <row r="1" spans="1:5" ht="15.95" customHeight="1" x14ac:dyDescent="0.2">
      <c r="A1" s="228" t="s">
        <v>38</v>
      </c>
      <c r="B1" s="228" t="s">
        <v>39</v>
      </c>
      <c r="C1" s="228" t="s">
        <v>40</v>
      </c>
      <c r="D1" s="228" t="s">
        <v>41</v>
      </c>
      <c r="E1" s="228" t="s">
        <v>42</v>
      </c>
    </row>
    <row r="2" spans="1:5" ht="14.1" customHeight="1" x14ac:dyDescent="0.25">
      <c r="A2" s="228">
        <v>25</v>
      </c>
      <c r="B2" s="233">
        <v>96931</v>
      </c>
      <c r="C2" s="234">
        <f>E2/B2</f>
        <v>6.1899701849769419E-4</v>
      </c>
      <c r="D2" s="231">
        <f>1-C2</f>
        <v>0.99938100298150234</v>
      </c>
      <c r="E2" s="232">
        <v>60</v>
      </c>
    </row>
    <row r="3" spans="1:5" ht="14.1" customHeight="1" x14ac:dyDescent="0.25">
      <c r="A3" s="228">
        <v>26</v>
      </c>
      <c r="B3" s="229">
        <f>B2-E2</f>
        <v>96871</v>
      </c>
      <c r="C3" s="230">
        <v>5.9999999999999995E-4</v>
      </c>
      <c r="D3" s="231">
        <f>1-C3</f>
        <v>0.99939999999999996</v>
      </c>
      <c r="E3" s="229">
        <f>B3*C3</f>
        <v>58.122599999999991</v>
      </c>
    </row>
    <row r="4" spans="1:5" ht="14.1" customHeight="1" x14ac:dyDescent="0.25">
      <c r="A4" s="228">
        <v>27</v>
      </c>
      <c r="B4" s="229">
        <f>B3-E3</f>
        <v>96812.877399999998</v>
      </c>
      <c r="C4" s="231">
        <f>1-D4</f>
        <v>7.3000000000000842E-4</v>
      </c>
      <c r="D4" s="230">
        <v>0.99926999999999999</v>
      </c>
      <c r="E4" s="235">
        <f>B4*C4</f>
        <v>70.673400502000817</v>
      </c>
    </row>
    <row r="5" spans="1:5" ht="15.95" customHeight="1" x14ac:dyDescent="0.25">
      <c r="A5" s="34"/>
      <c r="B5" s="236"/>
      <c r="C5" s="236"/>
      <c r="D5" s="236"/>
      <c r="E5" s="236"/>
    </row>
    <row r="6" spans="1:5" ht="15.95" customHeight="1" x14ac:dyDescent="0.2">
      <c r="A6" s="228" t="s">
        <v>38</v>
      </c>
      <c r="B6" s="228" t="s">
        <v>39</v>
      </c>
      <c r="C6" s="228" t="s">
        <v>40</v>
      </c>
      <c r="D6" s="228" t="s">
        <v>41</v>
      </c>
      <c r="E6" s="228" t="s">
        <v>42</v>
      </c>
    </row>
    <row r="7" spans="1:5" ht="14.1" customHeight="1" x14ac:dyDescent="0.25">
      <c r="A7" s="228">
        <v>25</v>
      </c>
      <c r="B7" s="233">
        <v>96931</v>
      </c>
      <c r="C7" s="237">
        <f>E7/B7</f>
        <v>3.5076497714869341E-3</v>
      </c>
      <c r="D7" s="231">
        <f>1-C7</f>
        <v>0.99649235022851301</v>
      </c>
      <c r="E7" s="229">
        <f>B7-B8</f>
        <v>340</v>
      </c>
    </row>
    <row r="8" spans="1:5" ht="14.1" customHeight="1" x14ac:dyDescent="0.25">
      <c r="A8" s="228">
        <v>30</v>
      </c>
      <c r="B8" s="233">
        <v>96591</v>
      </c>
      <c r="C8" s="237">
        <f>E8/B8</f>
        <v>4.8037601846962971E-3</v>
      </c>
      <c r="D8" s="231">
        <f>1-C8</f>
        <v>0.9951962398153037</v>
      </c>
      <c r="E8" s="232">
        <v>464</v>
      </c>
    </row>
    <row r="9" spans="1:5" ht="14.1" customHeight="1" x14ac:dyDescent="0.25">
      <c r="A9" s="228">
        <v>35</v>
      </c>
      <c r="B9" s="229">
        <f>B8-E8</f>
        <v>96127</v>
      </c>
      <c r="C9" s="237">
        <f>E9/B9</f>
        <v>7.1467953852715682E-3</v>
      </c>
      <c r="D9" s="231">
        <f>1-C9</f>
        <v>0.99285320461472848</v>
      </c>
      <c r="E9" s="232">
        <v>687</v>
      </c>
    </row>
    <row r="10" spans="1:5" ht="15.95" customHeight="1" x14ac:dyDescent="0.25">
      <c r="A10" s="34"/>
      <c r="B10" s="236"/>
      <c r="C10" s="236"/>
      <c r="D10" s="236"/>
      <c r="E10" s="236"/>
    </row>
    <row r="11" spans="1:5" ht="15.95" customHeight="1" x14ac:dyDescent="0.2">
      <c r="A11" s="228" t="s">
        <v>43</v>
      </c>
      <c r="B11" s="228" t="s">
        <v>39</v>
      </c>
      <c r="C11" s="228" t="s">
        <v>40</v>
      </c>
      <c r="D11" s="228" t="s">
        <v>41</v>
      </c>
      <c r="E11" s="228" t="s">
        <v>42</v>
      </c>
    </row>
    <row r="12" spans="1:5" ht="14.1" customHeight="1" x14ac:dyDescent="0.25">
      <c r="A12" s="228">
        <v>0</v>
      </c>
      <c r="B12" s="229">
        <v>100000</v>
      </c>
      <c r="C12" s="230">
        <v>1.866E-2</v>
      </c>
      <c r="D12" s="231">
        <f>1-C12</f>
        <v>0.98133999999999999</v>
      </c>
      <c r="E12" s="229">
        <f>B12*C12</f>
        <v>1866</v>
      </c>
    </row>
    <row r="13" spans="1:5" ht="14.1" customHeight="1" x14ac:dyDescent="0.25">
      <c r="A13" s="228">
        <v>1</v>
      </c>
      <c r="B13" s="229">
        <f>B12-E12</f>
        <v>98134</v>
      </c>
      <c r="C13" s="231">
        <f>E13/B13</f>
        <v>1.7221350398434793E-3</v>
      </c>
      <c r="D13" s="231">
        <f>1-C13</f>
        <v>0.99827786496015647</v>
      </c>
      <c r="E13" s="232">
        <v>169</v>
      </c>
    </row>
    <row r="14" spans="1:5" ht="14.1" customHeight="1" x14ac:dyDescent="0.25">
      <c r="A14" s="228">
        <v>2</v>
      </c>
      <c r="B14" s="229">
        <f>B13-E13</f>
        <v>97965</v>
      </c>
      <c r="C14" s="231">
        <f>1-D14</f>
        <v>9.5999999999996088E-4</v>
      </c>
      <c r="D14" s="230">
        <v>0.99904000000000004</v>
      </c>
      <c r="E14" s="229">
        <f>B14*C14</f>
        <v>94.046399999996169</v>
      </c>
    </row>
    <row r="15" spans="1:5" x14ac:dyDescent="0.2">
      <c r="A15" s="224"/>
      <c r="B15" s="225"/>
      <c r="C15" s="226"/>
      <c r="D15" s="227"/>
      <c r="E15" s="225"/>
    </row>
    <row r="17" spans="1:5" ht="14.25" x14ac:dyDescent="0.2">
      <c r="A17" s="47" t="s">
        <v>107</v>
      </c>
    </row>
    <row r="18" spans="1:5" ht="15.75" x14ac:dyDescent="0.25">
      <c r="A18" s="35" t="s">
        <v>163</v>
      </c>
    </row>
    <row r="19" spans="1:5" ht="12.75" thickBot="1" x14ac:dyDescent="0.25"/>
    <row r="20" spans="1:5" ht="18" thickBot="1" x14ac:dyDescent="0.25">
      <c r="A20" s="53" t="s">
        <v>43</v>
      </c>
      <c r="B20" s="54" t="s">
        <v>164</v>
      </c>
      <c r="C20" s="54" t="s">
        <v>165</v>
      </c>
      <c r="D20" s="54" t="s">
        <v>166</v>
      </c>
      <c r="E20" s="54" t="s">
        <v>167</v>
      </c>
    </row>
    <row r="21" spans="1:5" ht="11.1" customHeight="1" x14ac:dyDescent="0.2">
      <c r="A21" s="159">
        <v>25</v>
      </c>
      <c r="B21" s="159">
        <v>96931</v>
      </c>
      <c r="C21" s="161"/>
      <c r="D21" s="161"/>
      <c r="E21" s="159">
        <v>60</v>
      </c>
    </row>
    <row r="22" spans="1:5" ht="11.1" customHeight="1" thickBot="1" x14ac:dyDescent="0.25">
      <c r="A22" s="160"/>
      <c r="B22" s="160"/>
      <c r="C22" s="162"/>
      <c r="D22" s="162"/>
      <c r="E22" s="160"/>
    </row>
    <row r="23" spans="1:5" ht="11.1" customHeight="1" x14ac:dyDescent="0.2">
      <c r="A23" s="159">
        <v>26</v>
      </c>
      <c r="B23" s="161"/>
      <c r="C23" s="159">
        <v>5.9999999999999995E-4</v>
      </c>
      <c r="D23" s="161"/>
      <c r="E23" s="161"/>
    </row>
    <row r="24" spans="1:5" ht="11.1" customHeight="1" thickBot="1" x14ac:dyDescent="0.25">
      <c r="A24" s="160"/>
      <c r="B24" s="162"/>
      <c r="C24" s="160"/>
      <c r="D24" s="162"/>
      <c r="E24" s="162"/>
    </row>
    <row r="25" spans="1:5" ht="11.1" customHeight="1" x14ac:dyDescent="0.2">
      <c r="A25" s="159">
        <v>27</v>
      </c>
      <c r="B25" s="161"/>
      <c r="C25" s="161"/>
      <c r="D25" s="159">
        <v>0.99926999999999999</v>
      </c>
      <c r="E25" s="161"/>
    </row>
    <row r="26" spans="1:5" ht="11.1" customHeight="1" thickBot="1" x14ac:dyDescent="0.25">
      <c r="A26" s="160"/>
      <c r="B26" s="162"/>
      <c r="C26" s="162"/>
      <c r="D26" s="160"/>
      <c r="E26" s="162"/>
    </row>
    <row r="27" spans="1:5" ht="15.75" thickBot="1" x14ac:dyDescent="0.3">
      <c r="A27" s="55"/>
      <c r="B27"/>
      <c r="C27"/>
      <c r="D27"/>
      <c r="E27"/>
    </row>
    <row r="28" spans="1:5" ht="18" thickBot="1" x14ac:dyDescent="0.25">
      <c r="A28" s="53" t="s">
        <v>43</v>
      </c>
      <c r="B28" s="54" t="s">
        <v>164</v>
      </c>
      <c r="C28" s="56" t="s">
        <v>168</v>
      </c>
      <c r="D28" s="56" t="s">
        <v>169</v>
      </c>
      <c r="E28" s="56" t="s">
        <v>170</v>
      </c>
    </row>
    <row r="29" spans="1:5" ht="11.1" customHeight="1" x14ac:dyDescent="0.2">
      <c r="A29" s="159">
        <v>25</v>
      </c>
      <c r="B29" s="159">
        <v>96931</v>
      </c>
      <c r="C29" s="161"/>
      <c r="D29" s="161"/>
      <c r="E29" s="161"/>
    </row>
    <row r="30" spans="1:5" ht="11.1" customHeight="1" thickBot="1" x14ac:dyDescent="0.25">
      <c r="A30" s="160"/>
      <c r="B30" s="160"/>
      <c r="C30" s="162"/>
      <c r="D30" s="162"/>
      <c r="E30" s="162"/>
    </row>
    <row r="31" spans="1:5" ht="11.1" customHeight="1" x14ac:dyDescent="0.2">
      <c r="A31" s="159">
        <v>30</v>
      </c>
      <c r="B31" s="159">
        <v>96591</v>
      </c>
      <c r="C31" s="161"/>
      <c r="D31" s="161"/>
      <c r="E31" s="159">
        <v>464</v>
      </c>
    </row>
    <row r="32" spans="1:5" ht="11.1" customHeight="1" thickBot="1" x14ac:dyDescent="0.25">
      <c r="A32" s="160"/>
      <c r="B32" s="160"/>
      <c r="C32" s="162"/>
      <c r="D32" s="162"/>
      <c r="E32" s="160"/>
    </row>
    <row r="33" spans="1:5" ht="11.1" customHeight="1" x14ac:dyDescent="0.2">
      <c r="A33" s="159">
        <v>35</v>
      </c>
      <c r="B33" s="161"/>
      <c r="C33" s="161"/>
      <c r="D33" s="161"/>
      <c r="E33" s="159">
        <v>687</v>
      </c>
    </row>
    <row r="34" spans="1:5" ht="11.1" customHeight="1" thickBot="1" x14ac:dyDescent="0.25">
      <c r="A34" s="160"/>
      <c r="B34" s="162"/>
      <c r="C34" s="162"/>
      <c r="D34" s="162"/>
      <c r="E34" s="160"/>
    </row>
    <row r="35" spans="1:5" ht="12" customHeight="1" thickBot="1" x14ac:dyDescent="0.25"/>
    <row r="36" spans="1:5" ht="18" thickBot="1" x14ac:dyDescent="0.25">
      <c r="A36" s="53" t="s">
        <v>43</v>
      </c>
      <c r="B36" s="54" t="s">
        <v>164</v>
      </c>
      <c r="C36" s="54" t="s">
        <v>165</v>
      </c>
      <c r="D36" s="54" t="s">
        <v>166</v>
      </c>
      <c r="E36" s="54" t="s">
        <v>167</v>
      </c>
    </row>
    <row r="37" spans="1:5" ht="11.1" customHeight="1" x14ac:dyDescent="0.2">
      <c r="A37" s="159">
        <v>0</v>
      </c>
      <c r="B37" s="161"/>
      <c r="C37" s="159">
        <v>1.866E-2</v>
      </c>
      <c r="D37" s="161"/>
      <c r="E37" s="161"/>
    </row>
    <row r="38" spans="1:5" ht="11.1" customHeight="1" thickBot="1" x14ac:dyDescent="0.25">
      <c r="A38" s="160"/>
      <c r="B38" s="162"/>
      <c r="C38" s="160"/>
      <c r="D38" s="162"/>
      <c r="E38" s="162"/>
    </row>
    <row r="39" spans="1:5" ht="11.1" customHeight="1" x14ac:dyDescent="0.2">
      <c r="A39" s="159">
        <v>1</v>
      </c>
      <c r="B39" s="161"/>
      <c r="C39" s="161"/>
      <c r="D39" s="161"/>
      <c r="E39" s="159">
        <v>169</v>
      </c>
    </row>
    <row r="40" spans="1:5" ht="11.1" customHeight="1" thickBot="1" x14ac:dyDescent="0.25">
      <c r="A40" s="160"/>
      <c r="B40" s="162"/>
      <c r="C40" s="162"/>
      <c r="D40" s="162"/>
      <c r="E40" s="160"/>
    </row>
    <row r="41" spans="1:5" ht="11.1" customHeight="1" x14ac:dyDescent="0.2">
      <c r="A41" s="159">
        <v>2</v>
      </c>
      <c r="B41" s="161"/>
      <c r="C41" s="161"/>
      <c r="D41" s="159">
        <v>0.99904000000000004</v>
      </c>
      <c r="E41" s="161"/>
    </row>
    <row r="42" spans="1:5" ht="11.1" customHeight="1" thickBot="1" x14ac:dyDescent="0.25">
      <c r="A42" s="160"/>
      <c r="B42" s="162"/>
      <c r="C42" s="162"/>
      <c r="D42" s="160"/>
      <c r="E42" s="162"/>
    </row>
  </sheetData>
  <mergeCells count="45">
    <mergeCell ref="E41:E42"/>
    <mergeCell ref="A41:A42"/>
    <mergeCell ref="B41:B42"/>
    <mergeCell ref="C41:C42"/>
    <mergeCell ref="D41:D42"/>
    <mergeCell ref="A39:A40"/>
    <mergeCell ref="B39:B40"/>
    <mergeCell ref="C39:C40"/>
    <mergeCell ref="D39:D40"/>
    <mergeCell ref="E39:E40"/>
    <mergeCell ref="A31:A32"/>
    <mergeCell ref="B31:B32"/>
    <mergeCell ref="C31:C32"/>
    <mergeCell ref="D31:D32"/>
    <mergeCell ref="E37:E38"/>
    <mergeCell ref="A37:A38"/>
    <mergeCell ref="B37:B38"/>
    <mergeCell ref="C37:C38"/>
    <mergeCell ref="D37:D38"/>
    <mergeCell ref="E33:E34"/>
    <mergeCell ref="A33:A34"/>
    <mergeCell ref="B33:B34"/>
    <mergeCell ref="C33:C34"/>
    <mergeCell ref="D33:D34"/>
    <mergeCell ref="C23:C24"/>
    <mergeCell ref="E31:E32"/>
    <mergeCell ref="E29:E30"/>
    <mergeCell ref="A25:A26"/>
    <mergeCell ref="B25:B26"/>
    <mergeCell ref="C25:C26"/>
    <mergeCell ref="D25:D26"/>
    <mergeCell ref="E25:E26"/>
    <mergeCell ref="A29:A30"/>
    <mergeCell ref="B29:B30"/>
    <mergeCell ref="D23:D24"/>
    <mergeCell ref="D29:D30"/>
    <mergeCell ref="E23:E24"/>
    <mergeCell ref="A23:A24"/>
    <mergeCell ref="B23:B24"/>
    <mergeCell ref="C29:C30"/>
    <mergeCell ref="A21:A22"/>
    <mergeCell ref="B21:B22"/>
    <mergeCell ref="C21:C22"/>
    <mergeCell ref="D21:D22"/>
    <mergeCell ref="E21:E22"/>
  </mergeCells>
  <phoneticPr fontId="0" type="noConversion"/>
  <pageMargins left="1.1599999999999999" right="0.7" top="0.75" bottom="0.75" header="0.3" footer="0.3"/>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topLeftCell="A23" workbookViewId="0">
      <selection activeCell="I38" sqref="I38"/>
    </sheetView>
  </sheetViews>
  <sheetFormatPr defaultRowHeight="12" x14ac:dyDescent="0.2"/>
  <cols>
    <col min="1" max="1" width="12.140625" style="1" customWidth="1"/>
    <col min="2" max="2" width="18.7109375" style="1" customWidth="1"/>
    <col min="3" max="3" width="13" style="1" customWidth="1"/>
    <col min="4" max="4" width="12.5703125" style="1" customWidth="1"/>
    <col min="5" max="5" width="10.5703125" style="1" customWidth="1"/>
    <col min="6" max="6" width="8.42578125" style="1" customWidth="1"/>
    <col min="7" max="7" width="15.42578125" style="1" customWidth="1"/>
    <col min="8" max="8" width="5.7109375" style="1" customWidth="1"/>
    <col min="9" max="9" width="28.42578125" style="1" customWidth="1"/>
    <col min="10" max="16384" width="9.140625" style="1"/>
  </cols>
  <sheetData>
    <row r="1" spans="1:11" ht="14.1" customHeight="1" x14ac:dyDescent="0.25">
      <c r="A1" s="57" t="s">
        <v>9</v>
      </c>
      <c r="B1" s="33"/>
      <c r="C1" s="33"/>
    </row>
    <row r="2" spans="1:11" ht="14.1" customHeight="1" x14ac:dyDescent="0.2"/>
    <row r="3" spans="1:11" ht="14.1" customHeight="1" x14ac:dyDescent="0.25">
      <c r="A3" s="58"/>
      <c r="B3" s="58"/>
      <c r="C3" s="175" t="s">
        <v>44</v>
      </c>
      <c r="D3" s="176"/>
      <c r="E3" s="3"/>
    </row>
    <row r="4" spans="1:11" ht="14.1" customHeight="1" x14ac:dyDescent="0.2">
      <c r="A4" s="59" t="s">
        <v>45</v>
      </c>
      <c r="B4" s="60" t="s">
        <v>46</v>
      </c>
      <c r="C4" s="61">
        <v>27759</v>
      </c>
      <c r="D4" s="61">
        <v>28125</v>
      </c>
      <c r="E4" s="3"/>
    </row>
    <row r="5" spans="1:11" ht="14.1" customHeight="1" x14ac:dyDescent="0.2">
      <c r="A5" s="2" t="s">
        <v>47</v>
      </c>
      <c r="B5" s="4">
        <v>10280</v>
      </c>
      <c r="C5" s="4">
        <v>382379</v>
      </c>
      <c r="D5" s="4">
        <v>385806</v>
      </c>
      <c r="E5" s="3"/>
    </row>
    <row r="6" spans="1:11" ht="14.1" customHeight="1" x14ac:dyDescent="0.2">
      <c r="A6" s="2" t="s">
        <v>48</v>
      </c>
      <c r="B6" s="4">
        <v>43822</v>
      </c>
      <c r="C6" s="4">
        <v>366962</v>
      </c>
      <c r="D6" s="4">
        <v>373512</v>
      </c>
      <c r="E6" s="3"/>
    </row>
    <row r="7" spans="1:11" ht="14.1" customHeight="1" x14ac:dyDescent="0.2">
      <c r="A7" s="2" t="s">
        <v>49</v>
      </c>
      <c r="B7" s="4">
        <v>43623</v>
      </c>
      <c r="C7" s="4">
        <v>359053</v>
      </c>
      <c r="D7" s="4">
        <v>358502</v>
      </c>
      <c r="E7" s="3"/>
    </row>
    <row r="8" spans="1:11" ht="14.1" customHeight="1" x14ac:dyDescent="0.2">
      <c r="A8" s="2" t="s">
        <v>50</v>
      </c>
      <c r="B8" s="4">
        <v>16275</v>
      </c>
      <c r="C8" s="4">
        <v>284352</v>
      </c>
      <c r="D8" s="4">
        <v>307517</v>
      </c>
      <c r="E8" s="3"/>
    </row>
    <row r="9" spans="1:11" ht="14.1" customHeight="1" x14ac:dyDescent="0.2">
      <c r="A9" s="2" t="s">
        <v>51</v>
      </c>
      <c r="B9" s="4">
        <v>5471</v>
      </c>
      <c r="C9" s="4">
        <v>293039</v>
      </c>
      <c r="D9" s="4">
        <v>282667</v>
      </c>
      <c r="E9" s="3"/>
    </row>
    <row r="10" spans="1:11" ht="14.1" customHeight="1" x14ac:dyDescent="0.2">
      <c r="A10" s="2" t="s">
        <v>52</v>
      </c>
      <c r="B10" s="4">
        <v>1426</v>
      </c>
      <c r="C10" s="4">
        <v>312392</v>
      </c>
      <c r="D10" s="4">
        <v>304280</v>
      </c>
      <c r="E10" s="3"/>
    </row>
    <row r="11" spans="1:11" ht="14.1" customHeight="1" x14ac:dyDescent="0.2">
      <c r="A11" s="2" t="s">
        <v>53</v>
      </c>
      <c r="B11" s="4">
        <v>103</v>
      </c>
      <c r="C11" s="4">
        <v>321581</v>
      </c>
      <c r="D11" s="4">
        <v>322209</v>
      </c>
      <c r="E11" s="3"/>
    </row>
    <row r="12" spans="1:11" ht="14.1" customHeight="1" x14ac:dyDescent="0.2">
      <c r="A12" s="2" t="s">
        <v>54</v>
      </c>
      <c r="B12" s="5">
        <f>SUM(B5:B11)</f>
        <v>121000</v>
      </c>
      <c r="C12" s="5">
        <f>SUM(C5:C11)</f>
        <v>2319758</v>
      </c>
      <c r="D12" s="6"/>
      <c r="E12" s="7"/>
    </row>
    <row r="13" spans="1:11" ht="14.1" customHeight="1" x14ac:dyDescent="0.2"/>
    <row r="14" spans="1:11" ht="14.1" customHeight="1" x14ac:dyDescent="0.2">
      <c r="A14" s="1" t="s">
        <v>63</v>
      </c>
    </row>
    <row r="15" spans="1:11" ht="14.1" customHeight="1" thickBot="1" x14ac:dyDescent="0.25"/>
    <row r="16" spans="1:11" ht="14.1" customHeight="1" x14ac:dyDescent="0.2">
      <c r="A16" s="111" t="s">
        <v>45</v>
      </c>
      <c r="B16" s="119" t="s">
        <v>55</v>
      </c>
      <c r="C16" s="120" t="s">
        <v>56</v>
      </c>
      <c r="D16" s="58"/>
      <c r="E16" s="111" t="s">
        <v>57</v>
      </c>
      <c r="F16" s="112"/>
      <c r="G16" s="110" t="s">
        <v>58</v>
      </c>
      <c r="H16" s="58"/>
      <c r="I16" s="125" t="s">
        <v>59</v>
      </c>
      <c r="J16" s="58"/>
      <c r="K16" s="58"/>
    </row>
    <row r="17" spans="1:9" ht="14.1" customHeight="1" thickBot="1" x14ac:dyDescent="0.25">
      <c r="A17" s="113" t="s">
        <v>47</v>
      </c>
      <c r="B17" s="8">
        <f t="shared" ref="B17:B23" si="0">1000*B5/AVERAGE(C5:D5)</f>
        <v>26.764386183015809</v>
      </c>
      <c r="C17" s="121">
        <f>SUM(B17:B23)*5/1000</f>
        <v>1.7283030604682255</v>
      </c>
      <c r="E17" s="113">
        <f>17.5</f>
        <v>17.5</v>
      </c>
      <c r="F17" s="10">
        <f>B5*E17</f>
        <v>179900</v>
      </c>
      <c r="G17" s="114">
        <f>SUM(F17:F23)/B12</f>
        <v>26.158057851239668</v>
      </c>
      <c r="I17" s="126">
        <f>C17*0.488</f>
        <v>0.84341189350849399</v>
      </c>
    </row>
    <row r="18" spans="1:9" ht="14.1" customHeight="1" x14ac:dyDescent="0.2">
      <c r="A18" s="113" t="s">
        <v>48</v>
      </c>
      <c r="B18" s="8">
        <f t="shared" si="0"/>
        <v>118.36202216418133</v>
      </c>
      <c r="C18" s="122"/>
      <c r="E18" s="113">
        <f t="shared" ref="E18:E23" si="1">E17+5</f>
        <v>22.5</v>
      </c>
      <c r="F18" s="10">
        <f t="shared" ref="F18:F23" si="2">B6*E18</f>
        <v>985995</v>
      </c>
      <c r="G18" s="106"/>
    </row>
    <row r="19" spans="1:9" ht="14.1" customHeight="1" x14ac:dyDescent="0.2">
      <c r="A19" s="113" t="s">
        <v>49</v>
      </c>
      <c r="B19" s="8">
        <f t="shared" si="0"/>
        <v>121.58789221732133</v>
      </c>
      <c r="C19" s="122"/>
      <c r="E19" s="113">
        <f t="shared" si="1"/>
        <v>27.5</v>
      </c>
      <c r="F19" s="10">
        <f t="shared" si="2"/>
        <v>1199632.5</v>
      </c>
      <c r="G19" s="106"/>
      <c r="I19" s="127" t="s">
        <v>231</v>
      </c>
    </row>
    <row r="20" spans="1:9" ht="14.1" customHeight="1" x14ac:dyDescent="0.2">
      <c r="A20" s="113" t="s">
        <v>50</v>
      </c>
      <c r="B20" s="8">
        <f t="shared" si="0"/>
        <v>54.995277671241439</v>
      </c>
      <c r="C20" s="122"/>
      <c r="E20" s="113">
        <f t="shared" si="1"/>
        <v>32.5</v>
      </c>
      <c r="F20" s="10">
        <f t="shared" si="2"/>
        <v>528937.5</v>
      </c>
      <c r="G20" s="106"/>
      <c r="I20" s="11">
        <f>I17*E32</f>
        <v>0.82132995864133052</v>
      </c>
    </row>
    <row r="21" spans="1:9" ht="14.1" customHeight="1" x14ac:dyDescent="0.2">
      <c r="A21" s="113" t="s">
        <v>51</v>
      </c>
      <c r="B21" s="8">
        <f t="shared" si="0"/>
        <v>19.00622887376543</v>
      </c>
      <c r="C21" s="122"/>
      <c r="E21" s="113">
        <f t="shared" si="1"/>
        <v>37.5</v>
      </c>
      <c r="F21" s="10">
        <f t="shared" si="2"/>
        <v>205162.5</v>
      </c>
      <c r="G21" s="106"/>
    </row>
    <row r="22" spans="1:9" ht="14.1" customHeight="1" thickBot="1" x14ac:dyDescent="0.25">
      <c r="A22" s="115" t="s">
        <v>52</v>
      </c>
      <c r="B22" s="123">
        <f t="shared" si="0"/>
        <v>4.6248248663795337</v>
      </c>
      <c r="C22" s="124"/>
      <c r="E22" s="113">
        <f t="shared" si="1"/>
        <v>42.5</v>
      </c>
      <c r="F22" s="10">
        <f t="shared" si="2"/>
        <v>60605</v>
      </c>
      <c r="G22" s="106"/>
    </row>
    <row r="23" spans="1:9" ht="14.1" customHeight="1" thickBot="1" x14ac:dyDescent="0.25">
      <c r="A23" s="117" t="s">
        <v>53</v>
      </c>
      <c r="B23" s="118">
        <f t="shared" si="0"/>
        <v>0.31998011774025692</v>
      </c>
      <c r="C23" s="9"/>
      <c r="E23" s="115">
        <f t="shared" si="1"/>
        <v>47.5</v>
      </c>
      <c r="F23" s="116">
        <f t="shared" si="2"/>
        <v>4892.5</v>
      </c>
      <c r="G23" s="107"/>
    </row>
    <row r="24" spans="1:9" ht="14.1" customHeight="1" x14ac:dyDescent="0.2"/>
    <row r="25" spans="1:9" ht="14.1" customHeight="1" x14ac:dyDescent="0.2">
      <c r="A25" s="1" t="s">
        <v>62</v>
      </c>
    </row>
    <row r="26" spans="1:9" ht="14.1" customHeight="1" x14ac:dyDescent="0.2"/>
    <row r="27" spans="1:9" ht="14.1" customHeight="1" thickBot="1" x14ac:dyDescent="0.25">
      <c r="A27" s="12" t="s">
        <v>60</v>
      </c>
    </row>
    <row r="28" spans="1:9" ht="14.1" customHeight="1" x14ac:dyDescent="0.2">
      <c r="A28" s="111" t="s">
        <v>61</v>
      </c>
      <c r="B28" s="119" t="s">
        <v>64</v>
      </c>
      <c r="C28" s="109" t="s">
        <v>65</v>
      </c>
      <c r="D28" s="119" t="s">
        <v>66</v>
      </c>
      <c r="E28" s="110" t="s">
        <v>69</v>
      </c>
    </row>
    <row r="29" spans="1:9" ht="14.1" customHeight="1" x14ac:dyDescent="0.2">
      <c r="A29" s="113">
        <v>0</v>
      </c>
      <c r="B29" s="4">
        <f>100000</f>
        <v>100000</v>
      </c>
      <c r="C29" s="3"/>
      <c r="D29" s="4">
        <f>B29-B30</f>
        <v>2055</v>
      </c>
      <c r="E29" s="106"/>
    </row>
    <row r="30" spans="1:9" ht="14.1" customHeight="1" x14ac:dyDescent="0.2">
      <c r="A30" s="113">
        <v>15</v>
      </c>
      <c r="B30" s="4">
        <v>97945</v>
      </c>
      <c r="C30" s="3"/>
      <c r="D30" s="4">
        <f t="shared" ref="D30:D36" si="3">B30-B31</f>
        <v>234</v>
      </c>
      <c r="E30" s="106"/>
      <c r="I30" s="19">
        <f>1000*1000</f>
        <v>1000000</v>
      </c>
    </row>
    <row r="31" spans="1:9" ht="14.1" customHeight="1" x14ac:dyDescent="0.2">
      <c r="A31" s="113">
        <v>20</v>
      </c>
      <c r="B31" s="4">
        <v>97711</v>
      </c>
      <c r="C31" s="3"/>
      <c r="D31" s="4">
        <f t="shared" si="3"/>
        <v>262</v>
      </c>
      <c r="E31" s="106"/>
      <c r="I31" s="22">
        <f>I30/488</f>
        <v>2049.1803278688526</v>
      </c>
    </row>
    <row r="32" spans="1:9" ht="14.1" customHeight="1" x14ac:dyDescent="0.2">
      <c r="A32" s="113">
        <v>25</v>
      </c>
      <c r="B32" s="4">
        <v>97449</v>
      </c>
      <c r="C32" s="8">
        <v>26.158057851239668</v>
      </c>
      <c r="D32" s="4">
        <f t="shared" si="3"/>
        <v>290</v>
      </c>
      <c r="E32" s="128">
        <f>(B32-A42)/B29</f>
        <v>0.97381832644628097</v>
      </c>
    </row>
    <row r="33" spans="1:7" ht="14.1" customHeight="1" x14ac:dyDescent="0.2">
      <c r="A33" s="113">
        <v>30</v>
      </c>
      <c r="B33" s="4">
        <v>97159</v>
      </c>
      <c r="C33" s="3"/>
      <c r="D33" s="4">
        <f t="shared" si="3"/>
        <v>393</v>
      </c>
      <c r="E33" s="106"/>
    </row>
    <row r="34" spans="1:7" ht="14.1" customHeight="1" x14ac:dyDescent="0.2">
      <c r="A34" s="113">
        <v>35</v>
      </c>
      <c r="B34" s="4">
        <v>96766</v>
      </c>
      <c r="C34" s="3"/>
      <c r="D34" s="4">
        <f t="shared" si="3"/>
        <v>572</v>
      </c>
      <c r="E34" s="106"/>
    </row>
    <row r="35" spans="1:7" ht="14.1" customHeight="1" x14ac:dyDescent="0.2">
      <c r="A35" s="113">
        <v>40</v>
      </c>
      <c r="B35" s="4">
        <v>96194</v>
      </c>
      <c r="C35" s="3"/>
      <c r="D35" s="4">
        <f t="shared" si="3"/>
        <v>936</v>
      </c>
      <c r="E35" s="106"/>
    </row>
    <row r="36" spans="1:7" ht="14.1" customHeight="1" x14ac:dyDescent="0.2">
      <c r="A36" s="113">
        <v>45</v>
      </c>
      <c r="B36" s="4">
        <v>95258</v>
      </c>
      <c r="C36" s="3"/>
      <c r="D36" s="4">
        <f t="shared" si="3"/>
        <v>1472</v>
      </c>
      <c r="E36" s="106"/>
    </row>
    <row r="37" spans="1:7" ht="14.1" customHeight="1" thickBot="1" x14ac:dyDescent="0.25">
      <c r="A37" s="115">
        <v>50</v>
      </c>
      <c r="B37" s="103">
        <v>93786</v>
      </c>
      <c r="C37" s="108"/>
      <c r="D37" s="103"/>
      <c r="E37" s="107"/>
    </row>
    <row r="38" spans="1:7" ht="14.1" customHeight="1" x14ac:dyDescent="0.2"/>
    <row r="39" spans="1:7" ht="14.1" customHeight="1" x14ac:dyDescent="0.2">
      <c r="A39" s="1" t="s">
        <v>67</v>
      </c>
    </row>
    <row r="40" spans="1:7" ht="14.1" customHeight="1" x14ac:dyDescent="0.2">
      <c r="A40" s="1" t="s">
        <v>68</v>
      </c>
    </row>
    <row r="41" spans="1:7" ht="14.1" customHeight="1" thickBot="1" x14ac:dyDescent="0.25"/>
    <row r="42" spans="1:7" ht="14.1" customHeight="1" x14ac:dyDescent="0.2">
      <c r="A42" s="129">
        <f>D32-A43*D32</f>
        <v>67.167355371900754</v>
      </c>
      <c r="B42" s="130"/>
      <c r="C42" s="130"/>
      <c r="D42" s="130"/>
      <c r="E42" s="130"/>
      <c r="F42" s="130"/>
      <c r="G42" s="101"/>
    </row>
    <row r="43" spans="1:7" ht="14.1" customHeight="1" x14ac:dyDescent="0.2">
      <c r="A43" s="131">
        <f>(A33-C32
)/5</f>
        <v>0.76838842975206634</v>
      </c>
      <c r="B43" s="7"/>
      <c r="C43" s="7"/>
      <c r="D43" s="7"/>
      <c r="E43" s="7"/>
      <c r="F43" s="7"/>
      <c r="G43" s="102"/>
    </row>
    <row r="44" spans="1:7" ht="14.1" customHeight="1" thickBot="1" x14ac:dyDescent="0.25">
      <c r="A44" s="132"/>
      <c r="B44" s="49"/>
      <c r="C44" s="49"/>
      <c r="D44" s="49"/>
      <c r="E44" s="49"/>
      <c r="F44" s="49"/>
      <c r="G44" s="104"/>
    </row>
    <row r="45" spans="1:7" ht="15.95" customHeight="1" x14ac:dyDescent="0.2">
      <c r="A45" s="7"/>
      <c r="B45" s="7"/>
      <c r="C45" s="7"/>
      <c r="D45" s="7"/>
      <c r="E45" s="7"/>
      <c r="F45" s="7"/>
      <c r="G45" s="7"/>
    </row>
    <row r="46" spans="1:7" ht="15.95" customHeight="1" x14ac:dyDescent="0.2">
      <c r="A46" s="7"/>
      <c r="B46" s="7"/>
      <c r="C46" s="7"/>
      <c r="D46" s="7"/>
      <c r="E46" s="7"/>
      <c r="F46" s="7"/>
      <c r="G46" s="7"/>
    </row>
    <row r="47" spans="1:7" ht="15.95" customHeight="1" x14ac:dyDescent="0.2"/>
    <row r="48" spans="1:7" ht="14.25" x14ac:dyDescent="0.2">
      <c r="A48" s="47" t="s">
        <v>106</v>
      </c>
    </row>
    <row r="49" spans="1:7" ht="15.75" x14ac:dyDescent="0.25">
      <c r="A49" s="34" t="s">
        <v>171</v>
      </c>
    </row>
    <row r="50" spans="1:7" ht="14.25" x14ac:dyDescent="0.2">
      <c r="A50" s="34" t="s">
        <v>172</v>
      </c>
    </row>
    <row r="51" spans="1:7" ht="14.25" x14ac:dyDescent="0.2">
      <c r="A51" s="34" t="s">
        <v>173</v>
      </c>
    </row>
    <row r="52" spans="1:7" ht="14.25" x14ac:dyDescent="0.2">
      <c r="A52" s="34" t="s">
        <v>174</v>
      </c>
    </row>
    <row r="53" spans="1:7" ht="14.25" x14ac:dyDescent="0.2">
      <c r="A53" s="34" t="s">
        <v>175</v>
      </c>
    </row>
    <row r="54" spans="1:7" ht="14.25" x14ac:dyDescent="0.2">
      <c r="A54" s="34" t="s">
        <v>176</v>
      </c>
    </row>
    <row r="55" spans="1:7" ht="12.75" thickBot="1" x14ac:dyDescent="0.25"/>
    <row r="56" spans="1:7" ht="15.95" customHeight="1" x14ac:dyDescent="0.2">
      <c r="A56" s="177" t="s">
        <v>177</v>
      </c>
      <c r="B56" s="50" t="s">
        <v>178</v>
      </c>
      <c r="C56" s="180" t="s">
        <v>44</v>
      </c>
      <c r="D56" s="181"/>
      <c r="E56" s="186"/>
      <c r="F56" s="187"/>
      <c r="G56" s="50" t="s">
        <v>180</v>
      </c>
    </row>
    <row r="57" spans="1:7" ht="15.95" customHeight="1" x14ac:dyDescent="0.2">
      <c r="A57" s="178"/>
      <c r="B57" s="51" t="s">
        <v>179</v>
      </c>
      <c r="C57" s="182"/>
      <c r="D57" s="183"/>
      <c r="E57" s="188"/>
      <c r="F57" s="189"/>
      <c r="G57" s="51" t="s">
        <v>208</v>
      </c>
    </row>
    <row r="58" spans="1:7" ht="15.95" customHeight="1" thickBot="1" x14ac:dyDescent="0.25">
      <c r="A58" s="178"/>
      <c r="B58" s="51"/>
      <c r="C58" s="184"/>
      <c r="D58" s="185"/>
      <c r="E58" s="190"/>
      <c r="F58" s="191"/>
      <c r="G58" s="77" t="s">
        <v>209</v>
      </c>
    </row>
    <row r="59" spans="1:7" ht="15.95" customHeight="1" x14ac:dyDescent="0.2">
      <c r="A59" s="178"/>
      <c r="B59" s="67" t="s">
        <v>192</v>
      </c>
      <c r="C59" s="63">
        <v>27759</v>
      </c>
      <c r="D59" s="63">
        <v>28125</v>
      </c>
      <c r="E59" s="192" t="s">
        <v>189</v>
      </c>
      <c r="F59" s="193"/>
      <c r="G59" s="171" t="s">
        <v>188</v>
      </c>
    </row>
    <row r="60" spans="1:7" ht="15.95" customHeight="1" thickBot="1" x14ac:dyDescent="0.25">
      <c r="A60" s="179"/>
      <c r="B60" s="52"/>
      <c r="C60" s="66" t="s">
        <v>191</v>
      </c>
      <c r="D60" s="66" t="s">
        <v>190</v>
      </c>
      <c r="E60" s="194"/>
      <c r="F60" s="195"/>
      <c r="G60" s="172"/>
    </row>
    <row r="61" spans="1:7" ht="15.75" thickBot="1" x14ac:dyDescent="0.25">
      <c r="A61" s="64" t="s">
        <v>47</v>
      </c>
      <c r="B61" s="65">
        <v>10280</v>
      </c>
      <c r="C61" s="65">
        <v>382379</v>
      </c>
      <c r="D61" s="65">
        <v>385806</v>
      </c>
      <c r="E61" s="173"/>
      <c r="F61" s="174"/>
      <c r="G61" s="48"/>
    </row>
    <row r="62" spans="1:7" ht="15.75" thickBot="1" x14ac:dyDescent="0.25">
      <c r="A62" s="64" t="s">
        <v>48</v>
      </c>
      <c r="B62" s="65">
        <v>43822</v>
      </c>
      <c r="C62" s="65">
        <v>366962</v>
      </c>
      <c r="D62" s="65">
        <v>373512</v>
      </c>
      <c r="E62" s="173"/>
      <c r="F62" s="174"/>
      <c r="G62" s="48"/>
    </row>
    <row r="63" spans="1:7" ht="15.75" thickBot="1" x14ac:dyDescent="0.25">
      <c r="A63" s="64" t="s">
        <v>49</v>
      </c>
      <c r="B63" s="65">
        <v>43623</v>
      </c>
      <c r="C63" s="65">
        <v>359053</v>
      </c>
      <c r="D63" s="65">
        <v>358502</v>
      </c>
      <c r="E63" s="173"/>
      <c r="F63" s="174"/>
      <c r="G63" s="65"/>
    </row>
    <row r="64" spans="1:7" ht="15.75" thickBot="1" x14ac:dyDescent="0.25">
      <c r="A64" s="64" t="s">
        <v>50</v>
      </c>
      <c r="B64" s="65">
        <v>16275</v>
      </c>
      <c r="C64" s="65">
        <v>284352</v>
      </c>
      <c r="D64" s="65">
        <v>307517</v>
      </c>
      <c r="E64" s="173"/>
      <c r="F64" s="174"/>
      <c r="G64" s="65"/>
    </row>
    <row r="65" spans="1:7" ht="15.75" thickBot="1" x14ac:dyDescent="0.25">
      <c r="A65" s="64" t="s">
        <v>51</v>
      </c>
      <c r="B65" s="65">
        <v>5471</v>
      </c>
      <c r="C65" s="65">
        <v>293039</v>
      </c>
      <c r="D65" s="65">
        <v>282667</v>
      </c>
      <c r="E65" s="173"/>
      <c r="F65" s="174"/>
      <c r="G65" s="65"/>
    </row>
    <row r="66" spans="1:7" ht="15.75" thickBot="1" x14ac:dyDescent="0.25">
      <c r="A66" s="64" t="s">
        <v>52</v>
      </c>
      <c r="B66" s="65">
        <v>1426</v>
      </c>
      <c r="C66" s="65">
        <v>312392</v>
      </c>
      <c r="D66" s="65">
        <v>304280</v>
      </c>
      <c r="E66" s="173"/>
      <c r="F66" s="174"/>
      <c r="G66" s="65"/>
    </row>
    <row r="67" spans="1:7" ht="15.75" thickBot="1" x14ac:dyDescent="0.25">
      <c r="A67" s="64" t="s">
        <v>53</v>
      </c>
      <c r="B67" s="65">
        <v>103</v>
      </c>
      <c r="C67" s="65">
        <v>321581</v>
      </c>
      <c r="D67" s="65">
        <v>322209</v>
      </c>
      <c r="E67" s="173"/>
      <c r="F67" s="174"/>
      <c r="G67" s="65"/>
    </row>
    <row r="68" spans="1:7" x14ac:dyDescent="0.2">
      <c r="A68" s="197" t="s">
        <v>181</v>
      </c>
      <c r="B68" s="198"/>
      <c r="C68" s="198"/>
      <c r="D68" s="198"/>
      <c r="E68" s="198"/>
      <c r="F68" s="198"/>
      <c r="G68" s="199"/>
    </row>
    <row r="69" spans="1:7" x14ac:dyDescent="0.2">
      <c r="A69" s="200"/>
      <c r="B69" s="201"/>
      <c r="C69" s="201"/>
      <c r="D69" s="201"/>
      <c r="E69" s="201"/>
      <c r="F69" s="201"/>
      <c r="G69" s="202"/>
    </row>
    <row r="70" spans="1:7" ht="12.75" thickBot="1" x14ac:dyDescent="0.25">
      <c r="A70" s="203"/>
      <c r="B70" s="204"/>
      <c r="C70" s="204"/>
      <c r="D70" s="204"/>
      <c r="E70" s="204"/>
      <c r="F70" s="204"/>
      <c r="G70" s="205"/>
    </row>
    <row r="71" spans="1:7" x14ac:dyDescent="0.2">
      <c r="A71" s="206" t="s">
        <v>182</v>
      </c>
      <c r="B71" s="207"/>
      <c r="C71" s="207"/>
      <c r="D71" s="207"/>
      <c r="E71" s="207"/>
      <c r="F71" s="207"/>
      <c r="G71" s="208"/>
    </row>
    <row r="72" spans="1:7" x14ac:dyDescent="0.2">
      <c r="A72" s="209"/>
      <c r="B72" s="210"/>
      <c r="C72" s="210"/>
      <c r="D72" s="210"/>
      <c r="E72" s="210"/>
      <c r="F72" s="210"/>
      <c r="G72" s="211"/>
    </row>
    <row r="73" spans="1:7" x14ac:dyDescent="0.2">
      <c r="A73" s="209"/>
      <c r="B73" s="210"/>
      <c r="C73" s="210"/>
      <c r="D73" s="210"/>
      <c r="E73" s="210"/>
      <c r="F73" s="210"/>
      <c r="G73" s="211"/>
    </row>
    <row r="74" spans="1:7" ht="1.5" customHeight="1" thickBot="1" x14ac:dyDescent="0.25">
      <c r="A74" s="212"/>
      <c r="B74" s="213"/>
      <c r="C74" s="213"/>
      <c r="D74" s="213"/>
      <c r="E74" s="213"/>
      <c r="F74" s="213"/>
      <c r="G74" s="214"/>
    </row>
    <row r="75" spans="1:7" x14ac:dyDescent="0.2">
      <c r="A75" s="206" t="s">
        <v>183</v>
      </c>
      <c r="B75" s="207"/>
      <c r="C75" s="207"/>
      <c r="D75" s="207"/>
      <c r="E75" s="207"/>
      <c r="F75" s="207"/>
      <c r="G75" s="208"/>
    </row>
    <row r="76" spans="1:7" x14ac:dyDescent="0.2">
      <c r="A76" s="209"/>
      <c r="B76" s="210"/>
      <c r="C76" s="210"/>
      <c r="D76" s="210"/>
      <c r="E76" s="210"/>
      <c r="F76" s="210"/>
      <c r="G76" s="211"/>
    </row>
    <row r="77" spans="1:7" ht="10.5" customHeight="1" thickBot="1" x14ac:dyDescent="0.25">
      <c r="A77" s="209"/>
      <c r="B77" s="210"/>
      <c r="C77" s="210"/>
      <c r="D77" s="210"/>
      <c r="E77" s="210"/>
      <c r="F77" s="210"/>
      <c r="G77" s="211"/>
    </row>
    <row r="78" spans="1:7" ht="12.75" hidden="1" thickBot="1" x14ac:dyDescent="0.25">
      <c r="A78" s="212"/>
      <c r="B78" s="213"/>
      <c r="C78" s="213"/>
      <c r="D78" s="213"/>
      <c r="E78" s="213"/>
      <c r="F78" s="213"/>
      <c r="G78" s="214"/>
    </row>
    <row r="79" spans="1:7" x14ac:dyDescent="0.2">
      <c r="A79" s="215" t="s">
        <v>193</v>
      </c>
      <c r="B79" s="216"/>
      <c r="C79" s="216"/>
      <c r="D79" s="216"/>
      <c r="E79" s="216"/>
      <c r="F79" s="216"/>
      <c r="G79" s="217"/>
    </row>
    <row r="80" spans="1:7" x14ac:dyDescent="0.2">
      <c r="A80" s="218"/>
      <c r="B80" s="219"/>
      <c r="C80" s="219"/>
      <c r="D80" s="219"/>
      <c r="E80" s="219"/>
      <c r="F80" s="219"/>
      <c r="G80" s="220"/>
    </row>
    <row r="81" spans="1:7" ht="11.25" customHeight="1" thickBot="1" x14ac:dyDescent="0.25">
      <c r="A81" s="218"/>
      <c r="B81" s="219"/>
      <c r="C81" s="219"/>
      <c r="D81" s="219"/>
      <c r="E81" s="219"/>
      <c r="F81" s="219"/>
      <c r="G81" s="220"/>
    </row>
    <row r="82" spans="1:7" ht="12.75" hidden="1" thickBot="1" x14ac:dyDescent="0.25">
      <c r="A82" s="221"/>
      <c r="B82" s="222"/>
      <c r="C82" s="222"/>
      <c r="D82" s="222"/>
      <c r="E82" s="222"/>
      <c r="F82" s="222"/>
      <c r="G82" s="223"/>
    </row>
    <row r="83" spans="1:7" ht="15" thickBot="1" x14ac:dyDescent="0.25">
      <c r="A83" s="166" t="s">
        <v>184</v>
      </c>
      <c r="B83" s="167"/>
      <c r="C83" s="167"/>
      <c r="D83" s="167"/>
      <c r="E83" s="167"/>
      <c r="F83" s="167"/>
      <c r="G83" s="168"/>
    </row>
    <row r="84" spans="1:7" ht="14.25" customHeight="1" thickBot="1" x14ac:dyDescent="0.25">
      <c r="A84" s="169" t="s">
        <v>185</v>
      </c>
      <c r="B84" s="170"/>
      <c r="C84" s="163" t="s">
        <v>194</v>
      </c>
      <c r="D84" s="164"/>
      <c r="E84" s="164"/>
      <c r="F84" s="164"/>
      <c r="G84" s="165"/>
    </row>
    <row r="85" spans="1:7" ht="15" thickBot="1" x14ac:dyDescent="0.25">
      <c r="A85" s="166"/>
      <c r="B85" s="168"/>
      <c r="C85" s="163" t="s">
        <v>186</v>
      </c>
      <c r="D85" s="164"/>
      <c r="E85" s="165"/>
      <c r="F85" s="163" t="s">
        <v>187</v>
      </c>
      <c r="G85" s="165"/>
    </row>
    <row r="86" spans="1:7" ht="15.75" thickBot="1" x14ac:dyDescent="0.25">
      <c r="A86" s="173">
        <v>0</v>
      </c>
      <c r="B86" s="174"/>
      <c r="C86" s="173">
        <v>100000</v>
      </c>
      <c r="D86" s="196"/>
      <c r="E86" s="174"/>
      <c r="F86" s="173">
        <v>100000</v>
      </c>
      <c r="G86" s="174"/>
    </row>
    <row r="87" spans="1:7" ht="15.75" thickBot="1" x14ac:dyDescent="0.25">
      <c r="A87" s="173">
        <v>15</v>
      </c>
      <c r="B87" s="174"/>
      <c r="C87" s="173">
        <v>97311</v>
      </c>
      <c r="D87" s="196"/>
      <c r="E87" s="174"/>
      <c r="F87" s="173">
        <v>97945</v>
      </c>
      <c r="G87" s="174"/>
    </row>
    <row r="88" spans="1:7" ht="15.75" thickBot="1" x14ac:dyDescent="0.25">
      <c r="A88" s="173">
        <v>20</v>
      </c>
      <c r="B88" s="174"/>
      <c r="C88" s="173">
        <v>96738</v>
      </c>
      <c r="D88" s="196"/>
      <c r="E88" s="174"/>
      <c r="F88" s="173">
        <v>97711</v>
      </c>
      <c r="G88" s="174"/>
    </row>
    <row r="89" spans="1:7" ht="15.75" thickBot="1" x14ac:dyDescent="0.25">
      <c r="A89" s="173">
        <v>25</v>
      </c>
      <c r="B89" s="174"/>
      <c r="C89" s="173">
        <v>95992</v>
      </c>
      <c r="D89" s="196"/>
      <c r="E89" s="174"/>
      <c r="F89" s="173">
        <v>97449</v>
      </c>
      <c r="G89" s="174"/>
    </row>
    <row r="90" spans="1:7" ht="15.75" thickBot="1" x14ac:dyDescent="0.25">
      <c r="A90" s="173">
        <v>30</v>
      </c>
      <c r="B90" s="174"/>
      <c r="C90" s="173">
        <v>95412</v>
      </c>
      <c r="D90" s="196"/>
      <c r="E90" s="174"/>
      <c r="F90" s="173">
        <v>97159</v>
      </c>
      <c r="G90" s="174"/>
    </row>
    <row r="91" spans="1:7" ht="15.75" thickBot="1" x14ac:dyDescent="0.25">
      <c r="A91" s="173">
        <v>35</v>
      </c>
      <c r="B91" s="174"/>
      <c r="C91" s="173">
        <v>94679</v>
      </c>
      <c r="D91" s="196"/>
      <c r="E91" s="174"/>
      <c r="F91" s="173">
        <v>96766</v>
      </c>
      <c r="G91" s="174"/>
    </row>
    <row r="92" spans="1:7" ht="15.75" thickBot="1" x14ac:dyDescent="0.25">
      <c r="A92" s="173">
        <v>40</v>
      </c>
      <c r="B92" s="174"/>
      <c r="C92" s="173">
        <v>93741</v>
      </c>
      <c r="D92" s="196"/>
      <c r="E92" s="174"/>
      <c r="F92" s="173">
        <v>96194</v>
      </c>
      <c r="G92" s="174"/>
    </row>
    <row r="93" spans="1:7" ht="15.75" thickBot="1" x14ac:dyDescent="0.25">
      <c r="A93" s="173">
        <v>45</v>
      </c>
      <c r="B93" s="174"/>
      <c r="C93" s="173">
        <v>92248</v>
      </c>
      <c r="D93" s="196"/>
      <c r="E93" s="174"/>
      <c r="F93" s="173">
        <v>95258</v>
      </c>
      <c r="G93" s="174"/>
    </row>
    <row r="94" spans="1:7" ht="15.75" thickBot="1" x14ac:dyDescent="0.25">
      <c r="A94" s="173">
        <v>50</v>
      </c>
      <c r="B94" s="174"/>
      <c r="C94" s="173">
        <v>89744</v>
      </c>
      <c r="D94" s="196"/>
      <c r="E94" s="174"/>
      <c r="F94" s="173">
        <v>93786</v>
      </c>
      <c r="G94" s="174"/>
    </row>
  </sheetData>
  <mergeCells count="50">
    <mergeCell ref="A94:B94"/>
    <mergeCell ref="C94:E94"/>
    <mergeCell ref="F94:G94"/>
    <mergeCell ref="A92:B92"/>
    <mergeCell ref="C92:E92"/>
    <mergeCell ref="F92:G92"/>
    <mergeCell ref="A93:B93"/>
    <mergeCell ref="C93:E93"/>
    <mergeCell ref="F93:G93"/>
    <mergeCell ref="A90:B90"/>
    <mergeCell ref="C90:E90"/>
    <mergeCell ref="F90:G90"/>
    <mergeCell ref="A91:B91"/>
    <mergeCell ref="C91:E91"/>
    <mergeCell ref="F91:G91"/>
    <mergeCell ref="A88:B88"/>
    <mergeCell ref="C88:E88"/>
    <mergeCell ref="F88:G88"/>
    <mergeCell ref="A89:B89"/>
    <mergeCell ref="C89:E89"/>
    <mergeCell ref="F89:G89"/>
    <mergeCell ref="A87:B87"/>
    <mergeCell ref="C87:E87"/>
    <mergeCell ref="F87:G87"/>
    <mergeCell ref="E64:F64"/>
    <mergeCell ref="E65:F65"/>
    <mergeCell ref="A86:B86"/>
    <mergeCell ref="C86:E86"/>
    <mergeCell ref="F86:G86"/>
    <mergeCell ref="A85:B85"/>
    <mergeCell ref="C85:E85"/>
    <mergeCell ref="F85:G85"/>
    <mergeCell ref="E67:F67"/>
    <mergeCell ref="A68:G70"/>
    <mergeCell ref="A71:G74"/>
    <mergeCell ref="A75:G78"/>
    <mergeCell ref="A79:G82"/>
    <mergeCell ref="C3:D3"/>
    <mergeCell ref="A56:A60"/>
    <mergeCell ref="C56:D58"/>
    <mergeCell ref="E56:F58"/>
    <mergeCell ref="E59:F60"/>
    <mergeCell ref="C84:G84"/>
    <mergeCell ref="A83:G83"/>
    <mergeCell ref="A84:B84"/>
    <mergeCell ref="G59:G60"/>
    <mergeCell ref="E66:F66"/>
    <mergeCell ref="E61:F61"/>
    <mergeCell ref="E62:F62"/>
    <mergeCell ref="E63:F63"/>
  </mergeCells>
  <phoneticPr fontId="0" type="noConversion"/>
  <pageMargins left="0.17" right="0.18" top="0.38" bottom="0.27" header="0.3" footer="0.16"/>
  <pageSetup paperSize="9" scale="8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zoomScale="120" zoomScaleNormal="120" workbookViewId="0">
      <selection activeCell="P11" sqref="P11"/>
    </sheetView>
  </sheetViews>
  <sheetFormatPr defaultRowHeight="12" x14ac:dyDescent="0.2"/>
  <cols>
    <col min="1" max="12" width="9.140625" style="1"/>
    <col min="13" max="14" width="6.7109375" style="1" customWidth="1"/>
    <col min="15" max="15" width="6.85546875" style="1" customWidth="1"/>
    <col min="16" max="16" width="4.5703125" style="1" customWidth="1"/>
    <col min="17" max="17" width="7.7109375" style="1" customWidth="1"/>
    <col min="18" max="18" width="13.140625" style="1" customWidth="1"/>
    <col min="19" max="19" width="11.140625" style="1" customWidth="1"/>
    <col min="20" max="16384" width="9.140625" style="1"/>
  </cols>
  <sheetData>
    <row r="1" spans="1:18" ht="28.5" customHeight="1" x14ac:dyDescent="0.2">
      <c r="A1" s="23" t="s">
        <v>70</v>
      </c>
      <c r="B1" s="23" t="s">
        <v>71</v>
      </c>
      <c r="C1" s="23" t="s">
        <v>72</v>
      </c>
      <c r="D1" s="23" t="s">
        <v>73</v>
      </c>
      <c r="E1" s="23" t="s">
        <v>74</v>
      </c>
      <c r="F1" s="23" t="s">
        <v>75</v>
      </c>
      <c r="G1" s="23" t="s">
        <v>76</v>
      </c>
      <c r="H1" s="23" t="s">
        <v>77</v>
      </c>
      <c r="J1" s="24" t="s">
        <v>75</v>
      </c>
      <c r="K1" s="24" t="s">
        <v>76</v>
      </c>
      <c r="L1" s="24" t="s">
        <v>78</v>
      </c>
      <c r="N1" s="135"/>
      <c r="O1" s="136" t="s">
        <v>234</v>
      </c>
      <c r="P1" s="135"/>
      <c r="Q1" s="24" t="s">
        <v>79</v>
      </c>
      <c r="R1" s="24" t="s">
        <v>232</v>
      </c>
    </row>
    <row r="2" spans="1:18" ht="12.75" thickBot="1" x14ac:dyDescent="0.25">
      <c r="A2" s="25" t="s">
        <v>80</v>
      </c>
      <c r="B2" s="3">
        <v>2.9049999999999999E-2</v>
      </c>
      <c r="C2" s="3">
        <f>1-B2</f>
        <v>0.97094999999999998</v>
      </c>
      <c r="D2" s="4">
        <v>100000</v>
      </c>
      <c r="E2" s="4">
        <f>D2*B2</f>
        <v>2905</v>
      </c>
      <c r="F2" s="4">
        <v>492736</v>
      </c>
      <c r="G2" s="4">
        <v>7337134</v>
      </c>
      <c r="H2" s="26">
        <v>73.37</v>
      </c>
      <c r="J2" s="27">
        <f>D3*5+E2*2.5</f>
        <v>492732.5</v>
      </c>
      <c r="K2" s="19">
        <f>SUM(J2:J18)</f>
        <v>7337104.5877749994</v>
      </c>
      <c r="L2" s="28">
        <f>K2/D2</f>
        <v>73.371045877749992</v>
      </c>
      <c r="O2" s="139">
        <f>D7/D2</f>
        <v>0.96409</v>
      </c>
      <c r="Q2" s="140">
        <f>D14/D5</f>
        <v>0.9202702423503647</v>
      </c>
      <c r="R2" s="140">
        <f>1-Q2</f>
        <v>7.9729757649635302E-2</v>
      </c>
    </row>
    <row r="3" spans="1:18" x14ac:dyDescent="0.2">
      <c r="A3" s="25" t="s">
        <v>81</v>
      </c>
      <c r="B3" s="3">
        <v>1.64E-3</v>
      </c>
      <c r="C3" s="133">
        <f>1-B3</f>
        <v>0.99836000000000003</v>
      </c>
      <c r="D3" s="4">
        <v>97094</v>
      </c>
      <c r="E3" s="4">
        <f>D3*B3</f>
        <v>159.23416</v>
      </c>
      <c r="F3" s="4">
        <v>485074</v>
      </c>
      <c r="G3" s="4">
        <v>6844397</v>
      </c>
      <c r="H3" s="26">
        <v>70.489999999999995</v>
      </c>
      <c r="J3" s="27">
        <f>D4*5+E3*2.5</f>
        <v>485073.08539999998</v>
      </c>
      <c r="K3" s="19">
        <f>SUM(J3:J23)</f>
        <v>6844372.0877749994</v>
      </c>
      <c r="L3" s="28">
        <f t="shared" ref="L3:L18" si="0">K3/D3</f>
        <v>70.492224934341976</v>
      </c>
    </row>
    <row r="4" spans="1:18" x14ac:dyDescent="0.2">
      <c r="A4" s="25" t="s">
        <v>82</v>
      </c>
      <c r="B4" s="3">
        <v>1.3699999999999999E-3</v>
      </c>
      <c r="C4" s="3">
        <f t="shared" ref="C4:C18" si="1">1-B4</f>
        <v>0.99863000000000002</v>
      </c>
      <c r="D4" s="4">
        <v>96935</v>
      </c>
      <c r="E4" s="100">
        <f>D4*B4</f>
        <v>132.80095</v>
      </c>
      <c r="F4" s="4">
        <v>484345</v>
      </c>
      <c r="G4" s="4">
        <v>6359323</v>
      </c>
      <c r="H4" s="26">
        <v>65.599999999999994</v>
      </c>
      <c r="J4" s="27">
        <f t="shared" ref="J4:J17" si="2">D5*5+E4*2.5</f>
        <v>484342.00237499998</v>
      </c>
      <c r="K4" s="19">
        <f>SUM(J4:J23)</f>
        <v>6359299.0023750002</v>
      </c>
      <c r="L4" s="28">
        <f t="shared" si="0"/>
        <v>65.603744801929125</v>
      </c>
    </row>
    <row r="5" spans="1:18" x14ac:dyDescent="0.2">
      <c r="A5" s="25" t="s">
        <v>47</v>
      </c>
      <c r="B5" s="133">
        <f>1-C5</f>
        <v>1.9500000000000073E-3</v>
      </c>
      <c r="C5" s="3">
        <v>0.99804999999999999</v>
      </c>
      <c r="D5" s="137">
        <v>96802</v>
      </c>
      <c r="E5" s="4">
        <v>188</v>
      </c>
      <c r="F5" s="4">
        <v>483543</v>
      </c>
      <c r="G5" s="4">
        <v>5874977</v>
      </c>
      <c r="H5" s="26">
        <v>60.69</v>
      </c>
      <c r="J5" s="27">
        <f t="shared" si="2"/>
        <v>483540</v>
      </c>
      <c r="K5" s="19">
        <f>SUM(J5:J23)</f>
        <v>5874957</v>
      </c>
      <c r="L5" s="28">
        <f t="shared" si="0"/>
        <v>60.690450610524579</v>
      </c>
    </row>
    <row r="6" spans="1:18" x14ac:dyDescent="0.2">
      <c r="A6" s="25" t="s">
        <v>48</v>
      </c>
      <c r="B6" s="3">
        <v>2.1299999999999999E-3</v>
      </c>
      <c r="C6" s="3">
        <f t="shared" si="1"/>
        <v>0.99787000000000003</v>
      </c>
      <c r="D6" s="4">
        <v>96614</v>
      </c>
      <c r="E6" s="4">
        <v>205</v>
      </c>
      <c r="F6" s="4">
        <v>482558</v>
      </c>
      <c r="G6" s="4">
        <v>5391434</v>
      </c>
      <c r="H6" s="78">
        <f>G6/D6</f>
        <v>55.803858654025298</v>
      </c>
      <c r="J6" s="27">
        <f t="shared" si="2"/>
        <v>482557.5</v>
      </c>
      <c r="K6" s="19">
        <f>SUM(J6:J23)</f>
        <v>5391417</v>
      </c>
      <c r="L6" s="28">
        <f t="shared" si="0"/>
        <v>55.803682696089595</v>
      </c>
    </row>
    <row r="7" spans="1:18" x14ac:dyDescent="0.2">
      <c r="A7" s="25" t="s">
        <v>49</v>
      </c>
      <c r="B7" s="3">
        <v>3.0599999999999998E-3</v>
      </c>
      <c r="C7" s="3">
        <f t="shared" si="1"/>
        <v>0.99694000000000005</v>
      </c>
      <c r="D7" s="100">
        <f>D6-E6</f>
        <v>96409</v>
      </c>
      <c r="E7" s="4">
        <v>295</v>
      </c>
      <c r="F7" s="4">
        <v>481306</v>
      </c>
      <c r="G7" s="4">
        <v>4908875</v>
      </c>
      <c r="H7" s="26">
        <v>50.92</v>
      </c>
      <c r="J7" s="27">
        <f t="shared" si="2"/>
        <v>481302.5</v>
      </c>
      <c r="K7" s="19">
        <f>SUM(J7:J23)</f>
        <v>4908859.5</v>
      </c>
      <c r="L7" s="28">
        <f t="shared" si="0"/>
        <v>50.917025381447793</v>
      </c>
    </row>
    <row r="8" spans="1:18" x14ac:dyDescent="0.2">
      <c r="A8" s="25" t="s">
        <v>50</v>
      </c>
      <c r="B8" s="3">
        <v>3.47E-3</v>
      </c>
      <c r="C8" s="3">
        <f t="shared" si="1"/>
        <v>0.99653000000000003</v>
      </c>
      <c r="D8" s="4">
        <v>96113</v>
      </c>
      <c r="E8" s="4">
        <v>333</v>
      </c>
      <c r="F8" s="4">
        <v>479734</v>
      </c>
      <c r="G8" s="4">
        <v>4427569</v>
      </c>
      <c r="H8" s="26">
        <v>46.06</v>
      </c>
      <c r="J8" s="27">
        <f t="shared" si="2"/>
        <v>479732.5</v>
      </c>
      <c r="K8" s="19">
        <f>SUM(J8:J23)</f>
        <v>4427557</v>
      </c>
      <c r="L8" s="28">
        <f t="shared" si="0"/>
        <v>46.06616170549249</v>
      </c>
    </row>
    <row r="9" spans="1:18" x14ac:dyDescent="0.2">
      <c r="A9" s="25" t="s">
        <v>51</v>
      </c>
      <c r="B9" s="3">
        <v>5.1200000000000004E-3</v>
      </c>
      <c r="C9" s="3">
        <f t="shared" si="1"/>
        <v>0.99487999999999999</v>
      </c>
      <c r="D9" s="4">
        <v>95780</v>
      </c>
      <c r="E9" s="4">
        <v>490</v>
      </c>
      <c r="F9" s="134">
        <f>D10*5+E9*2.5</f>
        <v>477675</v>
      </c>
      <c r="G9" s="4">
        <v>3947834</v>
      </c>
      <c r="H9" s="26">
        <v>41.24</v>
      </c>
      <c r="J9" s="27">
        <f t="shared" si="2"/>
        <v>477675</v>
      </c>
      <c r="K9" s="19">
        <f>SUM(J9:J23)</f>
        <v>3947824.5</v>
      </c>
      <c r="L9" s="28">
        <f t="shared" si="0"/>
        <v>41.217628941323866</v>
      </c>
    </row>
    <row r="10" spans="1:18" x14ac:dyDescent="0.2">
      <c r="A10" s="25" t="s">
        <v>52</v>
      </c>
      <c r="B10" s="3">
        <v>7.3499999999999998E-3</v>
      </c>
      <c r="C10" s="3">
        <f t="shared" si="1"/>
        <v>0.99265000000000003</v>
      </c>
      <c r="D10" s="4">
        <v>95290</v>
      </c>
      <c r="E10" s="4">
        <v>700</v>
      </c>
      <c r="F10" s="4">
        <v>474698</v>
      </c>
      <c r="G10" s="4">
        <v>3470159</v>
      </c>
      <c r="H10" s="26">
        <v>36.42</v>
      </c>
      <c r="J10" s="27">
        <f t="shared" si="2"/>
        <v>474700</v>
      </c>
      <c r="K10" s="19">
        <f>SUM(J10:J23)</f>
        <v>3470149.5</v>
      </c>
      <c r="L10" s="28">
        <f t="shared" si="0"/>
        <v>36.416722636163293</v>
      </c>
    </row>
    <row r="11" spans="1:18" x14ac:dyDescent="0.2">
      <c r="A11" s="25" t="s">
        <v>53</v>
      </c>
      <c r="B11" s="3">
        <v>1.174E-2</v>
      </c>
      <c r="C11" s="3">
        <f t="shared" si="1"/>
        <v>0.98826000000000003</v>
      </c>
      <c r="D11" s="4">
        <v>94590</v>
      </c>
      <c r="E11" s="4">
        <v>1110</v>
      </c>
      <c r="F11" s="4">
        <v>470171</v>
      </c>
      <c r="G11" s="4">
        <v>2995460</v>
      </c>
      <c r="H11" s="26">
        <v>31.67</v>
      </c>
      <c r="J11" s="27">
        <f t="shared" si="2"/>
        <v>470170</v>
      </c>
      <c r="K11" s="19">
        <f>SUM(J11:J23)</f>
        <v>2995449.5</v>
      </c>
      <c r="L11" s="28">
        <f t="shared" si="0"/>
        <v>31.66771857490221</v>
      </c>
    </row>
    <row r="12" spans="1:18" x14ac:dyDescent="0.2">
      <c r="A12" s="25" t="s">
        <v>83</v>
      </c>
      <c r="B12" s="3">
        <v>1.882E-2</v>
      </c>
      <c r="C12" s="3">
        <f t="shared" si="1"/>
        <v>0.98118000000000005</v>
      </c>
      <c r="D12" s="4">
        <v>93479</v>
      </c>
      <c r="E12" s="4">
        <v>1759</v>
      </c>
      <c r="F12" s="4">
        <v>462996</v>
      </c>
      <c r="G12" s="4">
        <v>2525289</v>
      </c>
      <c r="H12" s="26">
        <v>27.01</v>
      </c>
      <c r="J12" s="27">
        <f t="shared" si="2"/>
        <v>462997.5</v>
      </c>
      <c r="K12" s="19">
        <f>SUM(J12:J23)</f>
        <v>2525279.5</v>
      </c>
      <c r="L12" s="28">
        <f t="shared" si="0"/>
        <v>27.014404304710148</v>
      </c>
    </row>
    <row r="13" spans="1:18" x14ac:dyDescent="0.2">
      <c r="A13" s="25" t="s">
        <v>84</v>
      </c>
      <c r="B13" s="3">
        <v>2.8740000000000002E-2</v>
      </c>
      <c r="C13" s="3">
        <f t="shared" si="1"/>
        <v>0.97126000000000001</v>
      </c>
      <c r="D13" s="4">
        <v>91720</v>
      </c>
      <c r="E13" s="4">
        <v>2635</v>
      </c>
      <c r="F13" s="4">
        <v>452009</v>
      </c>
      <c r="G13" s="100">
        <f>SUM(F13:F18)</f>
        <v>2062289</v>
      </c>
      <c r="H13" s="26">
        <v>22.48</v>
      </c>
      <c r="J13" s="27">
        <f t="shared" si="2"/>
        <v>452007.5</v>
      </c>
      <c r="K13" s="19">
        <f>SUM(J13:J23)</f>
        <v>2062282</v>
      </c>
      <c r="L13" s="28">
        <f t="shared" si="0"/>
        <v>22.484539904055822</v>
      </c>
    </row>
    <row r="14" spans="1:18" x14ac:dyDescent="0.2">
      <c r="A14" s="25" t="s">
        <v>85</v>
      </c>
      <c r="B14" s="3">
        <v>4.8919999999999998E-2</v>
      </c>
      <c r="C14" s="3">
        <f t="shared" si="1"/>
        <v>0.95108000000000004</v>
      </c>
      <c r="D14" s="138">
        <v>89084</v>
      </c>
      <c r="E14" s="4">
        <v>4357</v>
      </c>
      <c r="F14" s="4">
        <v>434525</v>
      </c>
      <c r="G14" s="4">
        <v>1610283</v>
      </c>
      <c r="H14" s="26">
        <v>18.079999999999998</v>
      </c>
      <c r="J14" s="27">
        <f t="shared" si="2"/>
        <v>434522.5</v>
      </c>
      <c r="K14" s="19">
        <f>SUM(J14:J23)</f>
        <v>1610274.5</v>
      </c>
      <c r="L14" s="28">
        <f t="shared" si="0"/>
        <v>18.075911499259128</v>
      </c>
    </row>
    <row r="15" spans="1:18" x14ac:dyDescent="0.2">
      <c r="A15" s="25" t="s">
        <v>86</v>
      </c>
      <c r="B15" s="3">
        <v>8.3129999999999996E-2</v>
      </c>
      <c r="C15" s="3">
        <f t="shared" si="1"/>
        <v>0.91686999999999996</v>
      </c>
      <c r="D15" s="4">
        <v>84726</v>
      </c>
      <c r="E15" s="4">
        <v>7043</v>
      </c>
      <c r="F15" s="4">
        <v>406022</v>
      </c>
      <c r="G15" s="4">
        <v>1175757</v>
      </c>
      <c r="H15" s="32">
        <v>13.88</v>
      </c>
      <c r="J15" s="27">
        <f t="shared" si="2"/>
        <v>406022.5</v>
      </c>
      <c r="K15" s="19">
        <f>SUM(J15:J23)</f>
        <v>1175752</v>
      </c>
      <c r="L15" s="28">
        <f t="shared" si="0"/>
        <v>13.877109741991832</v>
      </c>
    </row>
    <row r="16" spans="1:18" x14ac:dyDescent="0.2">
      <c r="A16" s="25" t="s">
        <v>87</v>
      </c>
      <c r="B16" s="3">
        <v>0.15251999999999999</v>
      </c>
      <c r="C16" s="3">
        <f t="shared" si="1"/>
        <v>0.84748000000000001</v>
      </c>
      <c r="D16" s="4">
        <v>77683</v>
      </c>
      <c r="E16" s="4">
        <v>11848</v>
      </c>
      <c r="F16" s="4">
        <v>358793</v>
      </c>
      <c r="G16" s="4">
        <v>769735</v>
      </c>
      <c r="H16" s="26">
        <v>9.91</v>
      </c>
      <c r="J16" s="27">
        <f t="shared" si="2"/>
        <v>358790</v>
      </c>
      <c r="K16" s="19">
        <f>SUM(J16:J23)</f>
        <v>769729.5</v>
      </c>
      <c r="L16" s="28">
        <f t="shared" si="0"/>
        <v>9.9085964754193316</v>
      </c>
    </row>
    <row r="17" spans="1:12" x14ac:dyDescent="0.2">
      <c r="A17" s="25" t="s">
        <v>88</v>
      </c>
      <c r="B17" s="3">
        <v>0.25158999999999998</v>
      </c>
      <c r="C17" s="3">
        <f t="shared" si="1"/>
        <v>0.74841000000000002</v>
      </c>
      <c r="D17" s="4">
        <v>65834</v>
      </c>
      <c r="E17" s="4">
        <v>16563</v>
      </c>
      <c r="F17" s="4">
        <v>287763</v>
      </c>
      <c r="G17" s="4">
        <v>410942</v>
      </c>
      <c r="H17" s="26">
        <v>6.24</v>
      </c>
      <c r="J17" s="27">
        <f t="shared" si="2"/>
        <v>287762.5</v>
      </c>
      <c r="K17" s="19">
        <f>SUM(J17:J23)</f>
        <v>410939.5</v>
      </c>
      <c r="L17" s="28">
        <f t="shared" si="0"/>
        <v>6.2420557766503633</v>
      </c>
    </row>
    <row r="18" spans="1:12" x14ac:dyDescent="0.2">
      <c r="A18" s="25" t="s">
        <v>89</v>
      </c>
      <c r="B18" s="3">
        <v>0.38694000000000001</v>
      </c>
      <c r="C18" s="3">
        <f t="shared" si="1"/>
        <v>0.61305999999999994</v>
      </c>
      <c r="D18" s="4">
        <v>49271</v>
      </c>
      <c r="E18" s="4">
        <v>19065</v>
      </c>
      <c r="F18" s="4">
        <v>123177</v>
      </c>
      <c r="G18" s="4">
        <v>123178</v>
      </c>
      <c r="H18" s="26">
        <v>2.5</v>
      </c>
      <c r="J18" s="27">
        <v>123177</v>
      </c>
      <c r="K18" s="19">
        <f>SUM(J18:J23)</f>
        <v>123177</v>
      </c>
      <c r="L18" s="28">
        <f t="shared" si="0"/>
        <v>2.4999898520427837</v>
      </c>
    </row>
    <row r="19" spans="1:12" x14ac:dyDescent="0.2">
      <c r="A19" s="68"/>
      <c r="B19" s="69"/>
      <c r="C19" s="69"/>
      <c r="D19" s="70"/>
      <c r="E19" s="70"/>
      <c r="F19" s="70"/>
      <c r="G19" s="70"/>
      <c r="H19" s="71"/>
      <c r="I19" s="72"/>
      <c r="J19" s="70"/>
      <c r="K19" s="73"/>
      <c r="L19" s="74"/>
    </row>
    <row r="20" spans="1:12" x14ac:dyDescent="0.2">
      <c r="A20" s="68"/>
      <c r="B20" s="69"/>
      <c r="C20" s="69"/>
      <c r="D20" s="70"/>
      <c r="E20" s="70"/>
      <c r="F20" s="70"/>
      <c r="G20" s="70"/>
      <c r="H20" s="71"/>
      <c r="I20" s="72"/>
      <c r="J20" s="70"/>
      <c r="K20" s="73"/>
      <c r="L20" s="74"/>
    </row>
    <row r="21" spans="1:12" x14ac:dyDescent="0.2">
      <c r="A21" s="68"/>
      <c r="B21" s="69"/>
      <c r="C21" s="69"/>
      <c r="D21" s="70"/>
      <c r="E21" s="70"/>
      <c r="F21" s="70"/>
      <c r="G21" s="70"/>
      <c r="H21" s="71"/>
      <c r="I21" s="72"/>
      <c r="J21" s="70"/>
      <c r="K21" s="73"/>
      <c r="L21" s="74"/>
    </row>
    <row r="22" spans="1:12" x14ac:dyDescent="0.2">
      <c r="A22" s="68"/>
      <c r="B22" s="69"/>
      <c r="C22" s="69"/>
      <c r="D22" s="70"/>
      <c r="E22" s="70"/>
      <c r="F22" s="70"/>
      <c r="G22" s="70"/>
      <c r="H22" s="71"/>
      <c r="I22" s="72"/>
      <c r="J22" s="70"/>
      <c r="K22" s="73"/>
      <c r="L22" s="74"/>
    </row>
    <row r="23" spans="1:12" ht="14.25" x14ac:dyDescent="0.2">
      <c r="A23" s="47" t="s">
        <v>195</v>
      </c>
    </row>
    <row r="24" spans="1:12" ht="14.25" x14ac:dyDescent="0.2">
      <c r="A24" s="34" t="s">
        <v>196</v>
      </c>
    </row>
    <row r="25" spans="1:12" x14ac:dyDescent="0.2">
      <c r="A25" s="23" t="s">
        <v>70</v>
      </c>
      <c r="B25" s="23" t="s">
        <v>71</v>
      </c>
      <c r="C25" s="23" t="s">
        <v>72</v>
      </c>
      <c r="D25" s="23" t="s">
        <v>73</v>
      </c>
      <c r="E25" s="23" t="s">
        <v>74</v>
      </c>
      <c r="F25" s="23" t="s">
        <v>75</v>
      </c>
      <c r="G25" s="23" t="s">
        <v>76</v>
      </c>
      <c r="H25" s="23" t="s">
        <v>77</v>
      </c>
    </row>
    <row r="26" spans="1:12" x14ac:dyDescent="0.2">
      <c r="A26" s="25" t="s">
        <v>80</v>
      </c>
      <c r="B26" s="3">
        <v>2.9049999999999999E-2</v>
      </c>
      <c r="C26" s="3">
        <f>1-B26</f>
        <v>0.97094999999999998</v>
      </c>
      <c r="D26" s="4">
        <v>100000</v>
      </c>
      <c r="E26" s="4">
        <f>D26*B26</f>
        <v>2905</v>
      </c>
      <c r="F26" s="4">
        <v>492736</v>
      </c>
      <c r="G26" s="4">
        <v>7337134</v>
      </c>
      <c r="H26" s="26">
        <v>73.37</v>
      </c>
    </row>
    <row r="27" spans="1:12" x14ac:dyDescent="0.2">
      <c r="A27" s="25" t="s">
        <v>81</v>
      </c>
      <c r="B27" s="3">
        <v>1.64E-3</v>
      </c>
      <c r="C27" s="29"/>
      <c r="D27" s="4">
        <v>97094</v>
      </c>
      <c r="E27" s="4">
        <f>D27*B27</f>
        <v>159.23416</v>
      </c>
      <c r="F27" s="4">
        <v>485074</v>
      </c>
      <c r="G27" s="4">
        <v>6844397</v>
      </c>
      <c r="H27" s="26">
        <v>70.489999999999995</v>
      </c>
    </row>
    <row r="28" spans="1:12" x14ac:dyDescent="0.2">
      <c r="A28" s="25" t="s">
        <v>82</v>
      </c>
      <c r="B28" s="3">
        <v>1.3699999999999999E-3</v>
      </c>
      <c r="C28" s="3">
        <f>1-B28</f>
        <v>0.99863000000000002</v>
      </c>
      <c r="D28" s="4">
        <v>96935</v>
      </c>
      <c r="E28" s="21"/>
      <c r="F28" s="4">
        <v>484345</v>
      </c>
      <c r="G28" s="4">
        <v>6359323</v>
      </c>
      <c r="H28" s="26">
        <v>65.599999999999994</v>
      </c>
    </row>
    <row r="29" spans="1:12" x14ac:dyDescent="0.2">
      <c r="A29" s="25" t="s">
        <v>47</v>
      </c>
      <c r="B29" s="29"/>
      <c r="C29" s="3">
        <v>0.99804999999999999</v>
      </c>
      <c r="D29" s="4">
        <v>96802</v>
      </c>
      <c r="E29" s="4">
        <v>188</v>
      </c>
      <c r="F29" s="4">
        <v>483543</v>
      </c>
      <c r="G29" s="4">
        <v>5874977</v>
      </c>
      <c r="H29" s="26">
        <v>60.69</v>
      </c>
    </row>
    <row r="30" spans="1:12" x14ac:dyDescent="0.2">
      <c r="A30" s="25" t="s">
        <v>48</v>
      </c>
      <c r="B30" s="3">
        <v>2.1299999999999999E-3</v>
      </c>
      <c r="C30" s="3">
        <f t="shared" ref="C30:C42" si="3">1-B30</f>
        <v>0.99787000000000003</v>
      </c>
      <c r="D30" s="4">
        <v>96614</v>
      </c>
      <c r="E30" s="4">
        <v>205</v>
      </c>
      <c r="F30" s="4">
        <v>482558</v>
      </c>
      <c r="G30" s="4">
        <v>5391434</v>
      </c>
      <c r="H30" s="30"/>
    </row>
    <row r="31" spans="1:12" x14ac:dyDescent="0.2">
      <c r="A31" s="25" t="s">
        <v>49</v>
      </c>
      <c r="B31" s="3">
        <v>3.0599999999999998E-3</v>
      </c>
      <c r="C31" s="3">
        <f t="shared" si="3"/>
        <v>0.99694000000000005</v>
      </c>
      <c r="D31" s="21"/>
      <c r="E31" s="4">
        <v>295</v>
      </c>
      <c r="F31" s="4">
        <v>481306</v>
      </c>
      <c r="G31" s="4">
        <v>4908875</v>
      </c>
      <c r="H31" s="26">
        <v>50.92</v>
      </c>
    </row>
    <row r="32" spans="1:12" x14ac:dyDescent="0.2">
      <c r="A32" s="25" t="s">
        <v>50</v>
      </c>
      <c r="B32" s="3">
        <v>3.47E-3</v>
      </c>
      <c r="C32" s="3">
        <f t="shared" si="3"/>
        <v>0.99653000000000003</v>
      </c>
      <c r="D32" s="4">
        <v>96113</v>
      </c>
      <c r="E32" s="4">
        <v>333</v>
      </c>
      <c r="F32" s="4">
        <v>479734</v>
      </c>
      <c r="G32" s="4">
        <v>4427569</v>
      </c>
      <c r="H32" s="26">
        <v>46.06</v>
      </c>
    </row>
    <row r="33" spans="1:8" x14ac:dyDescent="0.2">
      <c r="A33" s="25" t="s">
        <v>51</v>
      </c>
      <c r="B33" s="3">
        <v>5.1200000000000004E-3</v>
      </c>
      <c r="C33" s="3">
        <f t="shared" si="3"/>
        <v>0.99487999999999999</v>
      </c>
      <c r="D33" s="4">
        <v>95780</v>
      </c>
      <c r="E33" s="4">
        <v>490</v>
      </c>
      <c r="F33" s="31"/>
      <c r="G33" s="4">
        <v>3947834</v>
      </c>
      <c r="H33" s="26">
        <v>41.24</v>
      </c>
    </row>
    <row r="34" spans="1:8" x14ac:dyDescent="0.2">
      <c r="A34" s="25" t="s">
        <v>52</v>
      </c>
      <c r="B34" s="3">
        <v>7.3499999999999998E-3</v>
      </c>
      <c r="C34" s="3">
        <f t="shared" si="3"/>
        <v>0.99265000000000003</v>
      </c>
      <c r="D34" s="4">
        <v>95290</v>
      </c>
      <c r="E34" s="4">
        <v>700</v>
      </c>
      <c r="F34" s="4">
        <v>474698</v>
      </c>
      <c r="G34" s="4">
        <v>3470159</v>
      </c>
      <c r="H34" s="26">
        <v>36.42</v>
      </c>
    </row>
    <row r="35" spans="1:8" x14ac:dyDescent="0.2">
      <c r="A35" s="25" t="s">
        <v>53</v>
      </c>
      <c r="B35" s="3">
        <v>1.174E-2</v>
      </c>
      <c r="C35" s="3">
        <f t="shared" si="3"/>
        <v>0.98826000000000003</v>
      </c>
      <c r="D35" s="4">
        <v>94590</v>
      </c>
      <c r="E35" s="4">
        <v>1110</v>
      </c>
      <c r="F35" s="4">
        <v>470171</v>
      </c>
      <c r="G35" s="4">
        <v>2995460</v>
      </c>
      <c r="H35" s="26">
        <v>31.67</v>
      </c>
    </row>
    <row r="36" spans="1:8" x14ac:dyDescent="0.2">
      <c r="A36" s="25" t="s">
        <v>83</v>
      </c>
      <c r="B36" s="3">
        <v>1.882E-2</v>
      </c>
      <c r="C36" s="3">
        <f t="shared" si="3"/>
        <v>0.98118000000000005</v>
      </c>
      <c r="D36" s="4">
        <v>93479</v>
      </c>
      <c r="E36" s="4">
        <v>1759</v>
      </c>
      <c r="F36" s="4">
        <v>462996</v>
      </c>
      <c r="G36" s="4">
        <v>2525289</v>
      </c>
      <c r="H36" s="26">
        <v>27.01</v>
      </c>
    </row>
    <row r="37" spans="1:8" x14ac:dyDescent="0.2">
      <c r="A37" s="25" t="s">
        <v>84</v>
      </c>
      <c r="B37" s="3">
        <v>2.8740000000000002E-2</v>
      </c>
      <c r="C37" s="3">
        <f t="shared" si="3"/>
        <v>0.97126000000000001</v>
      </c>
      <c r="D37" s="4">
        <v>91720</v>
      </c>
      <c r="E37" s="4">
        <v>2635</v>
      </c>
      <c r="F37" s="4">
        <v>452009</v>
      </c>
      <c r="G37" s="21"/>
      <c r="H37" s="26">
        <v>22.48</v>
      </c>
    </row>
    <row r="38" spans="1:8" x14ac:dyDescent="0.2">
      <c r="A38" s="25" t="s">
        <v>85</v>
      </c>
      <c r="B38" s="3">
        <v>4.8919999999999998E-2</v>
      </c>
      <c r="C38" s="3">
        <f t="shared" si="3"/>
        <v>0.95108000000000004</v>
      </c>
      <c r="D38" s="4">
        <v>89084</v>
      </c>
      <c r="E38" s="4">
        <v>4357</v>
      </c>
      <c r="F38" s="4">
        <v>434525</v>
      </c>
      <c r="G38" s="4">
        <v>1610283</v>
      </c>
      <c r="H38" s="26">
        <v>18.079999999999998</v>
      </c>
    </row>
    <row r="39" spans="1:8" x14ac:dyDescent="0.2">
      <c r="A39" s="25" t="s">
        <v>86</v>
      </c>
      <c r="B39" s="3">
        <v>8.3129999999999996E-2</v>
      </c>
      <c r="C39" s="3">
        <f t="shared" si="3"/>
        <v>0.91686999999999996</v>
      </c>
      <c r="D39" s="4">
        <v>84726</v>
      </c>
      <c r="E39" s="4">
        <v>7043</v>
      </c>
      <c r="F39" s="4">
        <v>406022</v>
      </c>
      <c r="G39" s="4">
        <v>1175757</v>
      </c>
      <c r="H39" s="32">
        <v>13.88</v>
      </c>
    </row>
    <row r="40" spans="1:8" x14ac:dyDescent="0.2">
      <c r="A40" s="25" t="s">
        <v>87</v>
      </c>
      <c r="B40" s="3">
        <v>0.15251999999999999</v>
      </c>
      <c r="C40" s="3">
        <f t="shared" si="3"/>
        <v>0.84748000000000001</v>
      </c>
      <c r="D40" s="4">
        <v>77683</v>
      </c>
      <c r="E40" s="4">
        <v>11848</v>
      </c>
      <c r="F40" s="4">
        <v>358793</v>
      </c>
      <c r="G40" s="4">
        <v>769735</v>
      </c>
      <c r="H40" s="26">
        <v>9.91</v>
      </c>
    </row>
    <row r="41" spans="1:8" x14ac:dyDescent="0.2">
      <c r="A41" s="25" t="s">
        <v>88</v>
      </c>
      <c r="B41" s="3">
        <v>0.25158999999999998</v>
      </c>
      <c r="C41" s="3">
        <f t="shared" si="3"/>
        <v>0.74841000000000002</v>
      </c>
      <c r="D41" s="4">
        <v>65834</v>
      </c>
      <c r="E41" s="4">
        <v>16563</v>
      </c>
      <c r="F41" s="4">
        <v>287763</v>
      </c>
      <c r="G41" s="4">
        <v>410942</v>
      </c>
      <c r="H41" s="26">
        <v>6.24</v>
      </c>
    </row>
    <row r="42" spans="1:8" x14ac:dyDescent="0.2">
      <c r="A42" s="25" t="s">
        <v>89</v>
      </c>
      <c r="B42" s="3">
        <v>0.38694000000000001</v>
      </c>
      <c r="C42" s="3">
        <f t="shared" si="3"/>
        <v>0.61305999999999994</v>
      </c>
      <c r="D42" s="4">
        <v>49271</v>
      </c>
      <c r="E42" s="4">
        <v>19065</v>
      </c>
      <c r="F42" s="4">
        <v>123177</v>
      </c>
      <c r="G42" s="4">
        <v>123178</v>
      </c>
      <c r="H42" s="26">
        <v>2.5</v>
      </c>
    </row>
    <row r="43" spans="1:8" ht="15" x14ac:dyDescent="0.2">
      <c r="A43" s="75" t="s">
        <v>235</v>
      </c>
    </row>
    <row r="44" spans="1:8" ht="15" x14ac:dyDescent="0.25">
      <c r="A44" s="76" t="s">
        <v>197</v>
      </c>
    </row>
    <row r="45" spans="1:8" ht="15" x14ac:dyDescent="0.25">
      <c r="A45" s="76" t="s">
        <v>198</v>
      </c>
    </row>
    <row r="46" spans="1:8" ht="15" x14ac:dyDescent="0.25">
      <c r="A46" s="76" t="s">
        <v>199</v>
      </c>
    </row>
  </sheetData>
  <phoneticPr fontId="0" type="noConversion"/>
  <pageMargins left="0.22" right="0.26"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20" workbookViewId="0">
      <selection activeCell="O11" sqref="O11"/>
    </sheetView>
  </sheetViews>
  <sheetFormatPr defaultRowHeight="12" x14ac:dyDescent="0.2"/>
  <cols>
    <col min="1" max="10" width="8.7109375" style="1" customWidth="1"/>
    <col min="11" max="13" width="12.7109375" style="1" customWidth="1"/>
    <col min="14" max="16384" width="9.140625" style="1"/>
  </cols>
  <sheetData>
    <row r="1" spans="1:13" s="99" customFormat="1" ht="15.95" customHeight="1" x14ac:dyDescent="0.2">
      <c r="A1" s="241" t="s">
        <v>92</v>
      </c>
      <c r="B1" s="242"/>
      <c r="C1" s="242"/>
      <c r="D1" s="242"/>
      <c r="E1" s="242"/>
      <c r="F1" s="242"/>
      <c r="G1" s="242"/>
      <c r="H1" s="242"/>
      <c r="I1" s="242"/>
      <c r="J1" s="242"/>
      <c r="M1" s="244"/>
    </row>
    <row r="2" spans="1:13" s="99" customFormat="1" ht="15.95" customHeight="1" x14ac:dyDescent="0.2">
      <c r="A2" s="241" t="s">
        <v>93</v>
      </c>
      <c r="B2" s="242"/>
      <c r="C2" s="242"/>
      <c r="D2" s="242"/>
      <c r="E2" s="242"/>
      <c r="F2" s="242"/>
      <c r="G2" s="242"/>
      <c r="H2" s="242"/>
      <c r="I2" s="242"/>
      <c r="J2" s="242"/>
      <c r="M2" s="244"/>
    </row>
    <row r="3" spans="1:13" s="99" customFormat="1" ht="15.95" customHeight="1" x14ac:dyDescent="0.2">
      <c r="A3" s="241" t="s">
        <v>94</v>
      </c>
      <c r="B3" s="242"/>
      <c r="C3" s="242"/>
      <c r="D3" s="242"/>
      <c r="E3" s="242"/>
      <c r="F3" s="242"/>
      <c r="G3" s="242"/>
      <c r="H3" s="242"/>
      <c r="I3" s="242"/>
      <c r="J3" s="242"/>
      <c r="M3" s="244"/>
    </row>
    <row r="4" spans="1:13" s="99" customFormat="1" ht="15.95" customHeight="1" x14ac:dyDescent="0.2">
      <c r="A4" s="241" t="s">
        <v>95</v>
      </c>
      <c r="B4" s="243" t="s">
        <v>96</v>
      </c>
      <c r="C4" s="242"/>
      <c r="D4" s="242"/>
      <c r="E4" s="242"/>
      <c r="F4" s="243"/>
      <c r="G4" s="242"/>
      <c r="H4" s="242"/>
      <c r="I4" s="242"/>
      <c r="J4" s="242"/>
      <c r="M4" s="244"/>
    </row>
    <row r="5" spans="1:13" s="99" customFormat="1" ht="15.95" customHeight="1" x14ac:dyDescent="0.2">
      <c r="A5" s="241"/>
      <c r="B5" s="243" t="s">
        <v>97</v>
      </c>
      <c r="C5" s="242"/>
      <c r="D5" s="242"/>
      <c r="E5" s="242"/>
      <c r="F5" s="242"/>
      <c r="G5" s="242"/>
      <c r="H5" s="242"/>
      <c r="I5" s="242"/>
      <c r="J5" s="242"/>
      <c r="M5" s="245">
        <f>1000*1000/(488)</f>
        <v>2049.1803278688526</v>
      </c>
    </row>
    <row r="6" spans="1:13" s="99" customFormat="1" ht="15.95" customHeight="1" x14ac:dyDescent="0.2">
      <c r="A6" s="241"/>
      <c r="B6" s="243" t="s">
        <v>98</v>
      </c>
      <c r="C6" s="242"/>
      <c r="D6" s="242"/>
      <c r="E6" s="242"/>
      <c r="F6" s="242"/>
      <c r="G6" s="242"/>
      <c r="H6" s="242"/>
      <c r="I6" s="242"/>
      <c r="J6" s="242"/>
      <c r="M6" s="244"/>
    </row>
    <row r="7" spans="1:13" s="99" customFormat="1" ht="15.95" customHeight="1" x14ac:dyDescent="0.2">
      <c r="A7" s="241" t="s">
        <v>99</v>
      </c>
      <c r="B7" s="242"/>
      <c r="C7" s="242"/>
      <c r="D7" s="242"/>
      <c r="E7" s="242"/>
      <c r="F7" s="242"/>
      <c r="G7" s="242"/>
      <c r="H7" s="242"/>
      <c r="I7" s="242"/>
      <c r="J7" s="242"/>
      <c r="M7" s="244"/>
    </row>
    <row r="8" spans="1:13" s="99" customFormat="1" ht="15.95" customHeight="1" x14ac:dyDescent="0.2">
      <c r="A8" s="241" t="s">
        <v>100</v>
      </c>
      <c r="B8" s="242"/>
      <c r="C8" s="242"/>
      <c r="D8" s="242"/>
      <c r="E8" s="242"/>
      <c r="F8" s="242"/>
      <c r="G8" s="242"/>
      <c r="H8" s="242"/>
      <c r="I8" s="242"/>
      <c r="J8" s="242"/>
      <c r="M8" s="245"/>
    </row>
    <row r="9" spans="1:13" s="99" customFormat="1" ht="15.95" customHeight="1" x14ac:dyDescent="0.2">
      <c r="A9" s="241" t="s">
        <v>95</v>
      </c>
      <c r="B9" s="243" t="s">
        <v>101</v>
      </c>
      <c r="C9" s="242"/>
      <c r="D9" s="242"/>
      <c r="E9" s="242"/>
      <c r="F9" s="243"/>
      <c r="G9" s="242"/>
      <c r="H9" s="242"/>
      <c r="I9" s="242"/>
      <c r="J9" s="242"/>
      <c r="M9" s="245"/>
    </row>
    <row r="10" spans="1:13" s="99" customFormat="1" ht="15.95" customHeight="1" x14ac:dyDescent="0.2">
      <c r="A10" s="241"/>
      <c r="B10" s="243" t="s">
        <v>102</v>
      </c>
      <c r="C10" s="242"/>
      <c r="D10" s="242"/>
      <c r="E10" s="242"/>
      <c r="F10" s="242"/>
      <c r="G10" s="242"/>
      <c r="H10" s="242"/>
      <c r="I10" s="242"/>
      <c r="J10" s="242"/>
      <c r="M10" s="245">
        <f>1000*1000*1000/(488*850)</f>
        <v>2410.8003857280619</v>
      </c>
    </row>
    <row r="11" spans="1:13" s="99" customFormat="1" ht="15.95" customHeight="1" x14ac:dyDescent="0.2">
      <c r="A11" s="241"/>
      <c r="B11" s="243" t="s">
        <v>103</v>
      </c>
      <c r="C11" s="242"/>
      <c r="D11" s="242"/>
      <c r="E11" s="242"/>
      <c r="F11" s="242"/>
      <c r="G11" s="242"/>
      <c r="H11" s="242"/>
      <c r="I11" s="242"/>
      <c r="J11" s="242"/>
      <c r="M11" s="244"/>
    </row>
    <row r="12" spans="1:13" s="99" customFormat="1" ht="15.95" customHeight="1" x14ac:dyDescent="0.2">
      <c r="A12" s="241" t="s">
        <v>104</v>
      </c>
      <c r="B12" s="242"/>
      <c r="C12" s="242"/>
      <c r="D12" s="242"/>
      <c r="E12" s="242"/>
      <c r="F12" s="242"/>
      <c r="G12" s="242"/>
      <c r="H12" s="242"/>
      <c r="I12" s="242"/>
      <c r="J12" s="242"/>
      <c r="M12" s="244"/>
    </row>
    <row r="13" spans="1:13" s="99" customFormat="1" ht="15.95" customHeight="1" x14ac:dyDescent="0.2">
      <c r="A13" s="241" t="s">
        <v>105</v>
      </c>
      <c r="M13" s="244"/>
    </row>
    <row r="14" spans="1:13" ht="15.95" customHeight="1" x14ac:dyDescent="0.2">
      <c r="M14" s="7"/>
    </row>
    <row r="15" spans="1:13" ht="15.95" customHeight="1" x14ac:dyDescent="0.2">
      <c r="M15" s="7"/>
    </row>
    <row r="16" spans="1:13" ht="15.95" customHeight="1" x14ac:dyDescent="0.2">
      <c r="M16" s="7"/>
    </row>
    <row r="17" spans="1:13" ht="15.95" customHeight="1" x14ac:dyDescent="0.2">
      <c r="M17" s="7"/>
    </row>
    <row r="18" spans="1:13" ht="15.95" customHeight="1" x14ac:dyDescent="0.25">
      <c r="A18" s="34" t="s">
        <v>200</v>
      </c>
      <c r="B18" s="236"/>
      <c r="C18" s="236"/>
      <c r="D18" s="236"/>
      <c r="E18" s="236"/>
      <c r="F18" s="236"/>
      <c r="G18" s="236"/>
      <c r="H18" s="236"/>
      <c r="I18" s="236"/>
      <c r="J18" s="236"/>
      <c r="K18" s="236"/>
      <c r="L18" s="236"/>
      <c r="M18" s="246"/>
    </row>
    <row r="19" spans="1:13" ht="15.95" customHeight="1" x14ac:dyDescent="0.25">
      <c r="A19" s="34" t="s">
        <v>201</v>
      </c>
      <c r="B19" s="236"/>
      <c r="C19" s="236"/>
      <c r="D19" s="236"/>
      <c r="E19" s="236"/>
      <c r="F19" s="236"/>
      <c r="G19" s="236"/>
      <c r="H19" s="236"/>
      <c r="I19" s="236"/>
      <c r="J19" s="236"/>
      <c r="K19" s="236"/>
      <c r="L19" s="236"/>
      <c r="M19" s="246"/>
    </row>
    <row r="20" spans="1:13" ht="15.95" customHeight="1" x14ac:dyDescent="0.25">
      <c r="A20" s="34" t="s">
        <v>202</v>
      </c>
      <c r="B20" s="236"/>
      <c r="C20" s="236"/>
      <c r="D20" s="236"/>
      <c r="E20" s="236"/>
      <c r="F20" s="236"/>
      <c r="G20" s="236"/>
      <c r="H20" s="236"/>
      <c r="I20" s="236"/>
      <c r="J20" s="236"/>
      <c r="K20" s="236"/>
      <c r="L20" s="236"/>
      <c r="M20" s="246"/>
    </row>
    <row r="21" spans="1:13" ht="15.95" customHeight="1" x14ac:dyDescent="0.25">
      <c r="A21" s="34" t="s">
        <v>203</v>
      </c>
      <c r="B21" s="236"/>
      <c r="C21" s="236"/>
      <c r="D21" s="236"/>
      <c r="E21" s="236"/>
      <c r="F21" s="236"/>
      <c r="G21" s="236"/>
      <c r="H21" s="236"/>
      <c r="I21" s="236"/>
      <c r="J21" s="236"/>
      <c r="K21" s="236"/>
      <c r="L21" s="236"/>
      <c r="M21" s="246"/>
    </row>
    <row r="22" spans="1:13" ht="15.95" customHeight="1" x14ac:dyDescent="0.25">
      <c r="A22" s="34" t="s">
        <v>210</v>
      </c>
      <c r="B22" s="236"/>
      <c r="C22" s="236"/>
      <c r="D22" s="236"/>
      <c r="E22" s="236"/>
      <c r="F22" s="236"/>
      <c r="G22" s="236"/>
      <c r="H22" s="236"/>
      <c r="I22" s="236"/>
      <c r="J22" s="236"/>
      <c r="K22" s="236"/>
      <c r="L22" s="236"/>
      <c r="M22" s="246"/>
    </row>
    <row r="23" spans="1:13" ht="15.95" customHeight="1" x14ac:dyDescent="0.25">
      <c r="A23" s="34" t="s">
        <v>211</v>
      </c>
      <c r="B23" s="236"/>
      <c r="C23" s="236"/>
      <c r="D23" s="236"/>
      <c r="E23" s="236"/>
      <c r="F23" s="236"/>
      <c r="G23" s="236"/>
      <c r="H23" s="236"/>
      <c r="I23" s="236"/>
      <c r="J23" s="236"/>
      <c r="K23" s="236"/>
      <c r="L23" s="236"/>
      <c r="M23" s="246"/>
    </row>
    <row r="24" spans="1:13" ht="15.95" customHeight="1" x14ac:dyDescent="0.25">
      <c r="A24" s="34" t="s">
        <v>204</v>
      </c>
      <c r="B24" s="236"/>
      <c r="C24" s="236"/>
      <c r="D24" s="236"/>
      <c r="E24" s="236"/>
      <c r="F24" s="236"/>
      <c r="G24" s="236"/>
      <c r="H24" s="236"/>
      <c r="I24" s="236"/>
      <c r="J24" s="236"/>
      <c r="K24" s="236"/>
      <c r="L24" s="236"/>
      <c r="M24" s="246"/>
    </row>
    <row r="25" spans="1:13" ht="15" x14ac:dyDescent="0.25">
      <c r="A25" s="236"/>
      <c r="B25" s="236"/>
      <c r="C25" s="236"/>
      <c r="D25" s="236"/>
      <c r="E25" s="236"/>
      <c r="F25" s="236"/>
      <c r="G25" s="236"/>
      <c r="H25" s="236"/>
      <c r="I25" s="236"/>
      <c r="J25" s="236"/>
      <c r="K25" s="236"/>
      <c r="L25" s="236"/>
      <c r="M25" s="246"/>
    </row>
  </sheetData>
  <phoneticPr fontId="0"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6</vt:i4>
      </vt:variant>
      <vt:variant>
        <vt:lpstr>Περιοχές με ονόματα</vt:lpstr>
      </vt:variant>
      <vt:variant>
        <vt:i4>6</vt:i4>
      </vt:variant>
    </vt:vector>
  </HeadingPairs>
  <TitlesOfParts>
    <vt:vector size="12" baseType="lpstr">
      <vt:lpstr>thema 4o</vt:lpstr>
      <vt:lpstr>thema 5o</vt:lpstr>
      <vt:lpstr>thema 6o</vt:lpstr>
      <vt:lpstr>thema 7o</vt:lpstr>
      <vt:lpstr>thema 8o</vt:lpstr>
      <vt:lpstr>thema 11o</vt:lpstr>
      <vt:lpstr>'thema 11o'!Print_Area</vt:lpstr>
      <vt:lpstr>'thema 4o'!Print_Area</vt:lpstr>
      <vt:lpstr>'thema 5o'!Print_Area</vt:lpstr>
      <vt:lpstr>'thema 6o'!Print_Area</vt:lpstr>
      <vt:lpstr>'thema 7o'!Print_Area</vt:lpstr>
      <vt:lpstr>'thema 8o'!Print_Area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labuser</dc:creator>
  <cp:lastModifiedBy>labuser</cp:lastModifiedBy>
  <cp:lastPrinted>2017-09-05T12:03:22Z</cp:lastPrinted>
  <dcterms:created xsi:type="dcterms:W3CDTF">2017-08-29T10:31:24Z</dcterms:created>
  <dcterms:modified xsi:type="dcterms:W3CDTF">2017-09-05T12:04:17Z</dcterms:modified>
</cp:coreProperties>
</file>