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raxi-user1\Downloads\"/>
    </mc:Choice>
  </mc:AlternateContent>
  <bookViews>
    <workbookView xWindow="0" yWindow="0" windowWidth="28800" windowHeight="12330" activeTab="3"/>
  </bookViews>
  <sheets>
    <sheet name="Cover" sheetId="1" r:id="rId1"/>
    <sheet name="User Guide" sheetId="2" r:id="rId2"/>
    <sheet name="Start-up" sheetId="3" r:id="rId3"/>
    <sheet name="Op_Ex" sheetId="4" r:id="rId4"/>
    <sheet name="Op_Inc" sheetId="5" r:id="rId5"/>
    <sheet name="Cap_Ex" sheetId="6" r:id="rId6"/>
    <sheet name="FINANCIAL STATEMENTS" sheetId="7" r:id="rId7"/>
    <sheet name="REPORTING" sheetId="8" r:id="rId8"/>
    <sheet name="profile" sheetId="9" state="hidden" r:id="rId9"/>
    <sheet name="Debt" sheetId="10" state="hidden" r:id="rId10"/>
    <sheet name="Sheet1" sheetId="11" r:id="rId11"/>
  </sheets>
  <calcPr calcId="162913"/>
</workbook>
</file>

<file path=xl/calcChain.xml><?xml version="1.0" encoding="utf-8"?>
<calcChain xmlns="http://schemas.openxmlformats.org/spreadsheetml/2006/main">
  <c r="B24" i="10" l="1"/>
  <c r="M20" i="10"/>
  <c r="N20" i="10" s="1"/>
  <c r="O20" i="10" s="1"/>
  <c r="P20" i="10" s="1"/>
  <c r="Q20" i="10" s="1"/>
  <c r="R20" i="10" s="1"/>
  <c r="S20" i="10" s="1"/>
  <c r="T20" i="10" s="1"/>
  <c r="U20" i="10" s="1"/>
  <c r="V20" i="10" s="1"/>
  <c r="W20" i="10" s="1"/>
  <c r="X20" i="10" s="1"/>
  <c r="Y20" i="10" s="1"/>
  <c r="Z20" i="10" s="1"/>
  <c r="AA20" i="10" s="1"/>
  <c r="AB20" i="10" s="1"/>
  <c r="AC20" i="10" s="1"/>
  <c r="AD20" i="10" s="1"/>
  <c r="AE20" i="10" s="1"/>
  <c r="AF20" i="10" s="1"/>
  <c r="AG20" i="10" s="1"/>
  <c r="AH20" i="10" s="1"/>
  <c r="AI20" i="10" s="1"/>
  <c r="AJ20" i="10" s="1"/>
  <c r="AK20" i="10" s="1"/>
  <c r="AL20" i="10" s="1"/>
  <c r="AM20" i="10" s="1"/>
  <c r="AN20" i="10" s="1"/>
  <c r="AO20" i="10" s="1"/>
  <c r="AP20" i="10" s="1"/>
  <c r="AQ20" i="10" s="1"/>
  <c r="AR20" i="10" s="1"/>
  <c r="AS20" i="10" s="1"/>
  <c r="AT20" i="10" s="1"/>
  <c r="AU20" i="10" s="1"/>
  <c r="AV20" i="10" s="1"/>
  <c r="AW20" i="10" s="1"/>
  <c r="AX20" i="10" s="1"/>
  <c r="AY20" i="10" s="1"/>
  <c r="AZ20" i="10" s="1"/>
  <c r="BA20" i="10" s="1"/>
  <c r="BB20" i="10" s="1"/>
  <c r="BC20" i="10" s="1"/>
  <c r="BD20" i="10" s="1"/>
  <c r="BE20" i="10" s="1"/>
  <c r="BF20" i="10" s="1"/>
  <c r="BG20" i="10" s="1"/>
  <c r="BH20" i="10" s="1"/>
  <c r="BI20" i="10" s="1"/>
  <c r="BJ20" i="10" s="1"/>
  <c r="E20" i="10"/>
  <c r="F20" i="10" s="1"/>
  <c r="G20" i="10" s="1"/>
  <c r="H20" i="10" s="1"/>
  <c r="I20" i="10" s="1"/>
  <c r="J20" i="10" s="1"/>
  <c r="K20" i="10" s="1"/>
  <c r="L20" i="10" s="1"/>
  <c r="D20" i="10"/>
  <c r="G15" i="10"/>
  <c r="E15" i="10"/>
  <c r="E14" i="10"/>
  <c r="F11" i="10"/>
  <c r="C9" i="10"/>
  <c r="F6" i="10"/>
  <c r="D97" i="9"/>
  <c r="D90" i="9"/>
  <c r="I9" i="9"/>
  <c r="AD278" i="8"/>
  <c r="AC278" i="8"/>
  <c r="AB278" i="8"/>
  <c r="AA278" i="8"/>
  <c r="Z278" i="8"/>
  <c r="Y278" i="8"/>
  <c r="X278" i="8"/>
  <c r="V278" i="8"/>
  <c r="K278" i="8"/>
  <c r="J278" i="8"/>
  <c r="I278" i="8"/>
  <c r="H278" i="8"/>
  <c r="G278" i="8"/>
  <c r="F278" i="8"/>
  <c r="E278" i="8"/>
  <c r="C278" i="8"/>
  <c r="AD277" i="8"/>
  <c r="AC277" i="8"/>
  <c r="AB277" i="8"/>
  <c r="AA277" i="8"/>
  <c r="Z277" i="8"/>
  <c r="Y277" i="8"/>
  <c r="X277" i="8"/>
  <c r="V277" i="8"/>
  <c r="K277" i="8"/>
  <c r="J277" i="8"/>
  <c r="I277" i="8"/>
  <c r="H277" i="8"/>
  <c r="G277" i="8"/>
  <c r="F277" i="8"/>
  <c r="E277" i="8"/>
  <c r="C277" i="8"/>
  <c r="AD276" i="8"/>
  <c r="AC276" i="8"/>
  <c r="AB276" i="8"/>
  <c r="AA276" i="8"/>
  <c r="Z276" i="8"/>
  <c r="Y276" i="8"/>
  <c r="X276" i="8"/>
  <c r="V276" i="8"/>
  <c r="K276" i="8"/>
  <c r="J276" i="8"/>
  <c r="I276" i="8"/>
  <c r="H276" i="8"/>
  <c r="G276" i="8"/>
  <c r="F276" i="8"/>
  <c r="E276" i="8"/>
  <c r="C276" i="8"/>
  <c r="AD275" i="8"/>
  <c r="AC275" i="8"/>
  <c r="AB275" i="8"/>
  <c r="AA275" i="8"/>
  <c r="Z275" i="8"/>
  <c r="Y275" i="8"/>
  <c r="X275" i="8"/>
  <c r="V275" i="8"/>
  <c r="K275" i="8"/>
  <c r="J275" i="8"/>
  <c r="I275" i="8"/>
  <c r="H275" i="8"/>
  <c r="G275" i="8"/>
  <c r="F275" i="8"/>
  <c r="E275" i="8"/>
  <c r="C275" i="8"/>
  <c r="AD274" i="8"/>
  <c r="AC274" i="8"/>
  <c r="AB274" i="8"/>
  <c r="AA274" i="8"/>
  <c r="Z274" i="8"/>
  <c r="Y274" i="8"/>
  <c r="X274" i="8"/>
  <c r="V274" i="8"/>
  <c r="K274" i="8"/>
  <c r="J274" i="8"/>
  <c r="I274" i="8"/>
  <c r="H274" i="8"/>
  <c r="G274" i="8"/>
  <c r="F274" i="8"/>
  <c r="E274" i="8"/>
  <c r="C274" i="8"/>
  <c r="AD273" i="8"/>
  <c r="AC273" i="8"/>
  <c r="AB273" i="8"/>
  <c r="AA273" i="8"/>
  <c r="Z273" i="8"/>
  <c r="Y273" i="8"/>
  <c r="X273" i="8"/>
  <c r="V273" i="8"/>
  <c r="K273" i="8"/>
  <c r="J273" i="8"/>
  <c r="I273" i="8"/>
  <c r="H273" i="8"/>
  <c r="G273" i="8"/>
  <c r="F273" i="8"/>
  <c r="E273" i="8"/>
  <c r="C273" i="8"/>
  <c r="AD272" i="8"/>
  <c r="AC272" i="8"/>
  <c r="AB272" i="8"/>
  <c r="AA272" i="8"/>
  <c r="Z272" i="8"/>
  <c r="Y272" i="8"/>
  <c r="X272" i="8"/>
  <c r="V272" i="8"/>
  <c r="K272" i="8"/>
  <c r="J272" i="8"/>
  <c r="I272" i="8"/>
  <c r="H272" i="8"/>
  <c r="G272" i="8"/>
  <c r="F272" i="8"/>
  <c r="E272" i="8"/>
  <c r="C272" i="8"/>
  <c r="AD271" i="8"/>
  <c r="AC271" i="8"/>
  <c r="AB271" i="8"/>
  <c r="AA271" i="8"/>
  <c r="Z271" i="8"/>
  <c r="Y271" i="8"/>
  <c r="X271" i="8"/>
  <c r="V271" i="8"/>
  <c r="K271" i="8"/>
  <c r="J271" i="8"/>
  <c r="I271" i="8"/>
  <c r="H271" i="8"/>
  <c r="G271" i="8"/>
  <c r="F271" i="8"/>
  <c r="E271" i="8"/>
  <c r="C271" i="8"/>
  <c r="V270" i="8"/>
  <c r="K270" i="8"/>
  <c r="J270" i="8"/>
  <c r="I270" i="8"/>
  <c r="H270" i="8"/>
  <c r="G270" i="8"/>
  <c r="F270" i="8"/>
  <c r="C270" i="8"/>
  <c r="V269" i="8"/>
  <c r="C269" i="8"/>
  <c r="AD267" i="8"/>
  <c r="AC267" i="8"/>
  <c r="AB267" i="8"/>
  <c r="AA267" i="8"/>
  <c r="Z267" i="8"/>
  <c r="Y267" i="8"/>
  <c r="X267" i="8"/>
  <c r="V267" i="8"/>
  <c r="K267" i="8"/>
  <c r="J267" i="8"/>
  <c r="I267" i="8"/>
  <c r="H267" i="8"/>
  <c r="G267" i="8"/>
  <c r="F267" i="8"/>
  <c r="E267" i="8"/>
  <c r="C267" i="8"/>
  <c r="AD266" i="8"/>
  <c r="AC266" i="8"/>
  <c r="AB266" i="8"/>
  <c r="AA266" i="8"/>
  <c r="Z266" i="8"/>
  <c r="Y266" i="8"/>
  <c r="X266" i="8"/>
  <c r="V266" i="8"/>
  <c r="K266" i="8"/>
  <c r="J266" i="8"/>
  <c r="I266" i="8"/>
  <c r="H266" i="8"/>
  <c r="G266" i="8"/>
  <c r="F266" i="8"/>
  <c r="E266" i="8"/>
  <c r="C266" i="8"/>
  <c r="AD265" i="8"/>
  <c r="AC265" i="8"/>
  <c r="AB265" i="8"/>
  <c r="AA265" i="8"/>
  <c r="Z265" i="8"/>
  <c r="Y265" i="8"/>
  <c r="X265" i="8"/>
  <c r="V265" i="8"/>
  <c r="K265" i="8"/>
  <c r="J265" i="8"/>
  <c r="I265" i="8"/>
  <c r="H265" i="8"/>
  <c r="G265" i="8"/>
  <c r="F265" i="8"/>
  <c r="E265" i="8"/>
  <c r="C265" i="8"/>
  <c r="AD264" i="8"/>
  <c r="AC264" i="8"/>
  <c r="AB264" i="8"/>
  <c r="AA264" i="8"/>
  <c r="Z264" i="8"/>
  <c r="Y264" i="8"/>
  <c r="X264" i="8"/>
  <c r="V264" i="8"/>
  <c r="K264" i="8"/>
  <c r="J264" i="8"/>
  <c r="I264" i="8"/>
  <c r="H264" i="8"/>
  <c r="G264" i="8"/>
  <c r="F264" i="8"/>
  <c r="E264" i="8"/>
  <c r="C264" i="8"/>
  <c r="AD263" i="8"/>
  <c r="AC263" i="8"/>
  <c r="AB263" i="8"/>
  <c r="AA263" i="8"/>
  <c r="Z263" i="8"/>
  <c r="Y263" i="8"/>
  <c r="X263" i="8"/>
  <c r="V263" i="8"/>
  <c r="K263" i="8"/>
  <c r="J263" i="8"/>
  <c r="I263" i="8"/>
  <c r="H263" i="8"/>
  <c r="G263" i="8"/>
  <c r="F263" i="8"/>
  <c r="E263" i="8"/>
  <c r="C263" i="8"/>
  <c r="V262" i="8"/>
  <c r="C262" i="8"/>
  <c r="AD260" i="8"/>
  <c r="AC260" i="8"/>
  <c r="AB260" i="8"/>
  <c r="AA260" i="8"/>
  <c r="Z260" i="8"/>
  <c r="Y260" i="8"/>
  <c r="X260" i="8"/>
  <c r="V260" i="8"/>
  <c r="K260" i="8"/>
  <c r="J260" i="8"/>
  <c r="I260" i="8"/>
  <c r="H260" i="8"/>
  <c r="G260" i="8"/>
  <c r="F260" i="8"/>
  <c r="E260" i="8"/>
  <c r="C260" i="8"/>
  <c r="AD259" i="8"/>
  <c r="AC259" i="8"/>
  <c r="AB259" i="8"/>
  <c r="AA259" i="8"/>
  <c r="Z259" i="8"/>
  <c r="Y259" i="8"/>
  <c r="X259" i="8"/>
  <c r="V259" i="8"/>
  <c r="K259" i="8"/>
  <c r="J259" i="8"/>
  <c r="I259" i="8"/>
  <c r="H259" i="8"/>
  <c r="G259" i="8"/>
  <c r="F259" i="8"/>
  <c r="E259" i="8"/>
  <c r="C259" i="8"/>
  <c r="AD258" i="8"/>
  <c r="AC258" i="8"/>
  <c r="AB258" i="8"/>
  <c r="AA258" i="8"/>
  <c r="Z258" i="8"/>
  <c r="Y258" i="8"/>
  <c r="X258" i="8"/>
  <c r="V258" i="8"/>
  <c r="K258" i="8"/>
  <c r="J258" i="8"/>
  <c r="I258" i="8"/>
  <c r="H258" i="8"/>
  <c r="G258" i="8"/>
  <c r="F258" i="8"/>
  <c r="E258" i="8"/>
  <c r="C258" i="8"/>
  <c r="AD257" i="8"/>
  <c r="AC257" i="8"/>
  <c r="AB257" i="8"/>
  <c r="AA257" i="8"/>
  <c r="Z257" i="8"/>
  <c r="Y257" i="8"/>
  <c r="X257" i="8"/>
  <c r="V257" i="8"/>
  <c r="K257" i="8"/>
  <c r="J257" i="8"/>
  <c r="I257" i="8"/>
  <c r="H257" i="8"/>
  <c r="G257" i="8"/>
  <c r="F257" i="8"/>
  <c r="E257" i="8"/>
  <c r="C257" i="8"/>
  <c r="AD256" i="8"/>
  <c r="AC256" i="8"/>
  <c r="AB256" i="8"/>
  <c r="AA256" i="8"/>
  <c r="Z256" i="8"/>
  <c r="Y256" i="8"/>
  <c r="X256" i="8"/>
  <c r="V256" i="8"/>
  <c r="K256" i="8"/>
  <c r="J256" i="8"/>
  <c r="I256" i="8"/>
  <c r="H256" i="8"/>
  <c r="G256" i="8"/>
  <c r="F256" i="8"/>
  <c r="E256" i="8"/>
  <c r="C256" i="8"/>
  <c r="AD255" i="8"/>
  <c r="AC255" i="8"/>
  <c r="AB255" i="8"/>
  <c r="AA255" i="8"/>
  <c r="Z255" i="8"/>
  <c r="Y255" i="8"/>
  <c r="X255" i="8"/>
  <c r="V255" i="8"/>
  <c r="K255" i="8"/>
  <c r="J255" i="8"/>
  <c r="I255" i="8"/>
  <c r="H255" i="8"/>
  <c r="G255" i="8"/>
  <c r="F255" i="8"/>
  <c r="E255" i="8"/>
  <c r="C255" i="8"/>
  <c r="V254" i="8"/>
  <c r="C254" i="8"/>
  <c r="AD252" i="8"/>
  <c r="AC252" i="8"/>
  <c r="AB252" i="8"/>
  <c r="AA252" i="8"/>
  <c r="Z252" i="8"/>
  <c r="Y252" i="8"/>
  <c r="X252" i="8"/>
  <c r="V252" i="8"/>
  <c r="K252" i="8"/>
  <c r="J252" i="8"/>
  <c r="I252" i="8"/>
  <c r="H252" i="8"/>
  <c r="G252" i="8"/>
  <c r="F252" i="8"/>
  <c r="E252" i="8"/>
  <c r="C252" i="8"/>
  <c r="AD251" i="8"/>
  <c r="AC251" i="8"/>
  <c r="AB251" i="8"/>
  <c r="AA251" i="8"/>
  <c r="Z251" i="8"/>
  <c r="Y251" i="8"/>
  <c r="X251" i="8"/>
  <c r="V251" i="8"/>
  <c r="K251" i="8"/>
  <c r="J251" i="8"/>
  <c r="I251" i="8"/>
  <c r="H251" i="8"/>
  <c r="G251" i="8"/>
  <c r="F251" i="8"/>
  <c r="E251" i="8"/>
  <c r="C251" i="8"/>
  <c r="AD250" i="8"/>
  <c r="AC250" i="8"/>
  <c r="AB250" i="8"/>
  <c r="AA250" i="8"/>
  <c r="Z250" i="8"/>
  <c r="Y250" i="8"/>
  <c r="X250" i="8"/>
  <c r="V250" i="8"/>
  <c r="K250" i="8"/>
  <c r="J250" i="8"/>
  <c r="I250" i="8"/>
  <c r="H250" i="8"/>
  <c r="G250" i="8"/>
  <c r="F250" i="8"/>
  <c r="E250" i="8"/>
  <c r="C250" i="8"/>
  <c r="AD249" i="8"/>
  <c r="AC249" i="8"/>
  <c r="AB249" i="8"/>
  <c r="AA249" i="8"/>
  <c r="Z249" i="8"/>
  <c r="Y249" i="8"/>
  <c r="X249" i="8"/>
  <c r="V249" i="8"/>
  <c r="K249" i="8"/>
  <c r="J249" i="8"/>
  <c r="I249" i="8"/>
  <c r="H249" i="8"/>
  <c r="G249" i="8"/>
  <c r="F249" i="8"/>
  <c r="E249" i="8"/>
  <c r="C249" i="8"/>
  <c r="AD248" i="8"/>
  <c r="AC248" i="8"/>
  <c r="AB248" i="8"/>
  <c r="AA248" i="8"/>
  <c r="Z248" i="8"/>
  <c r="Y248" i="8"/>
  <c r="X248" i="8"/>
  <c r="V248" i="8"/>
  <c r="K248" i="8"/>
  <c r="J248" i="8"/>
  <c r="I248" i="8"/>
  <c r="H248" i="8"/>
  <c r="G248" i="8"/>
  <c r="F248" i="8"/>
  <c r="E248" i="8"/>
  <c r="C248" i="8"/>
  <c r="AD247" i="8"/>
  <c r="AC247" i="8"/>
  <c r="AB247" i="8"/>
  <c r="AA247" i="8"/>
  <c r="Z247" i="8"/>
  <c r="Y247" i="8"/>
  <c r="X247" i="8"/>
  <c r="V247" i="8"/>
  <c r="K247" i="8"/>
  <c r="J247" i="8"/>
  <c r="I247" i="8"/>
  <c r="H247" i="8"/>
  <c r="G247" i="8"/>
  <c r="F247" i="8"/>
  <c r="E247" i="8"/>
  <c r="C247" i="8"/>
  <c r="AD246" i="8"/>
  <c r="AC246" i="8"/>
  <c r="AB246" i="8"/>
  <c r="AA246" i="8"/>
  <c r="Z246" i="8"/>
  <c r="Y246" i="8"/>
  <c r="X246" i="8"/>
  <c r="V246" i="8"/>
  <c r="K246" i="8"/>
  <c r="J246" i="8"/>
  <c r="I246" i="8"/>
  <c r="H246" i="8"/>
  <c r="G246" i="8"/>
  <c r="F246" i="8"/>
  <c r="E246" i="8"/>
  <c r="C246" i="8"/>
  <c r="AD245" i="8"/>
  <c r="AC245" i="8"/>
  <c r="AB245" i="8"/>
  <c r="AA245" i="8"/>
  <c r="Z245" i="8"/>
  <c r="Y245" i="8"/>
  <c r="X245" i="8"/>
  <c r="V245" i="8"/>
  <c r="K245" i="8"/>
  <c r="J245" i="8"/>
  <c r="I245" i="8"/>
  <c r="H245" i="8"/>
  <c r="G245" i="8"/>
  <c r="F245" i="8"/>
  <c r="E245" i="8"/>
  <c r="C245" i="8"/>
  <c r="V244" i="8"/>
  <c r="C244" i="8"/>
  <c r="AD242" i="8"/>
  <c r="AC242" i="8"/>
  <c r="AB242" i="8"/>
  <c r="AA242" i="8"/>
  <c r="Z242" i="8"/>
  <c r="Y242" i="8"/>
  <c r="X242" i="8"/>
  <c r="V242" i="8"/>
  <c r="K242" i="8"/>
  <c r="J242" i="8"/>
  <c r="I242" i="8"/>
  <c r="H242" i="8"/>
  <c r="G242" i="8"/>
  <c r="F242" i="8"/>
  <c r="E242" i="8"/>
  <c r="C242" i="8"/>
  <c r="AD241" i="8"/>
  <c r="AC241" i="8"/>
  <c r="AB241" i="8"/>
  <c r="AA241" i="8"/>
  <c r="Z241" i="8"/>
  <c r="Y241" i="8"/>
  <c r="X241" i="8"/>
  <c r="V241" i="8"/>
  <c r="K241" i="8"/>
  <c r="J241" i="8"/>
  <c r="I241" i="8"/>
  <c r="H241" i="8"/>
  <c r="G241" i="8"/>
  <c r="F241" i="8"/>
  <c r="E241" i="8"/>
  <c r="C241" i="8"/>
  <c r="AD240" i="8"/>
  <c r="AC240" i="8"/>
  <c r="AB240" i="8"/>
  <c r="AA240" i="8"/>
  <c r="Z240" i="8"/>
  <c r="Y240" i="8"/>
  <c r="X240" i="8"/>
  <c r="V240" i="8"/>
  <c r="K240" i="8"/>
  <c r="J240" i="8"/>
  <c r="I240" i="8"/>
  <c r="H240" i="8"/>
  <c r="G240" i="8"/>
  <c r="F240" i="8"/>
  <c r="E240" i="8"/>
  <c r="C240" i="8"/>
  <c r="AD239" i="8"/>
  <c r="AC239" i="8"/>
  <c r="AB239" i="8"/>
  <c r="AA239" i="8"/>
  <c r="Z239" i="8"/>
  <c r="Y239" i="8"/>
  <c r="X239" i="8"/>
  <c r="V239" i="8"/>
  <c r="K239" i="8"/>
  <c r="J239" i="8"/>
  <c r="I239" i="8"/>
  <c r="H239" i="8"/>
  <c r="G239" i="8"/>
  <c r="F239" i="8"/>
  <c r="E239" i="8"/>
  <c r="C239" i="8"/>
  <c r="AD238" i="8"/>
  <c r="AC238" i="8"/>
  <c r="AB238" i="8"/>
  <c r="AA238" i="8"/>
  <c r="Z238" i="8"/>
  <c r="Y238" i="8"/>
  <c r="X238" i="8"/>
  <c r="V238" i="8"/>
  <c r="K238" i="8"/>
  <c r="J238" i="8"/>
  <c r="I238" i="8"/>
  <c r="H238" i="8"/>
  <c r="G238" i="8"/>
  <c r="F238" i="8"/>
  <c r="E238" i="8"/>
  <c r="C238" i="8"/>
  <c r="AD237" i="8"/>
  <c r="AC237" i="8"/>
  <c r="AB237" i="8"/>
  <c r="AA237" i="8"/>
  <c r="Z237" i="8"/>
  <c r="Y237" i="8"/>
  <c r="X237" i="8"/>
  <c r="V237" i="8"/>
  <c r="K237" i="8"/>
  <c r="J237" i="8"/>
  <c r="I237" i="8"/>
  <c r="H237" i="8"/>
  <c r="G237" i="8"/>
  <c r="F237" i="8"/>
  <c r="E237" i="8"/>
  <c r="C237" i="8"/>
  <c r="AD236" i="8"/>
  <c r="AC236" i="8"/>
  <c r="AB236" i="8"/>
  <c r="AA236" i="8"/>
  <c r="Z236" i="8"/>
  <c r="Y236" i="8"/>
  <c r="X236" i="8"/>
  <c r="V236" i="8"/>
  <c r="K236" i="8"/>
  <c r="J236" i="8"/>
  <c r="I236" i="8"/>
  <c r="H236" i="8"/>
  <c r="G236" i="8"/>
  <c r="F236" i="8"/>
  <c r="E236" i="8"/>
  <c r="C236" i="8"/>
  <c r="AD235" i="8"/>
  <c r="AC235" i="8"/>
  <c r="AB235" i="8"/>
  <c r="AA235" i="8"/>
  <c r="Z235" i="8"/>
  <c r="Y235" i="8"/>
  <c r="X235" i="8"/>
  <c r="V235" i="8"/>
  <c r="K235" i="8"/>
  <c r="J235" i="8"/>
  <c r="I235" i="8"/>
  <c r="H235" i="8"/>
  <c r="G235" i="8"/>
  <c r="F235" i="8"/>
  <c r="E235" i="8"/>
  <c r="C235" i="8"/>
  <c r="AD234" i="8"/>
  <c r="AC234" i="8"/>
  <c r="AB234" i="8"/>
  <c r="AA234" i="8"/>
  <c r="Z234" i="8"/>
  <c r="Y234" i="8"/>
  <c r="X234" i="8"/>
  <c r="V234" i="8"/>
  <c r="K234" i="8"/>
  <c r="J234" i="8"/>
  <c r="I234" i="8"/>
  <c r="H234" i="8"/>
  <c r="G234" i="8"/>
  <c r="F234" i="8"/>
  <c r="E234" i="8"/>
  <c r="C234" i="8"/>
  <c r="AD233" i="8"/>
  <c r="AC233" i="8"/>
  <c r="AB233" i="8"/>
  <c r="AA233" i="8"/>
  <c r="Z233" i="8"/>
  <c r="Y233" i="8"/>
  <c r="X233" i="8"/>
  <c r="V233" i="8"/>
  <c r="K233" i="8"/>
  <c r="J233" i="8"/>
  <c r="I233" i="8"/>
  <c r="H233" i="8"/>
  <c r="G233" i="8"/>
  <c r="F233" i="8"/>
  <c r="E233" i="8"/>
  <c r="C233" i="8"/>
  <c r="AD232" i="8"/>
  <c r="AC232" i="8"/>
  <c r="AB232" i="8"/>
  <c r="AA232" i="8"/>
  <c r="Z232" i="8"/>
  <c r="Y232" i="8"/>
  <c r="X232" i="8"/>
  <c r="V232" i="8"/>
  <c r="K232" i="8"/>
  <c r="J232" i="8"/>
  <c r="I232" i="8"/>
  <c r="H232" i="8"/>
  <c r="G232" i="8"/>
  <c r="F232" i="8"/>
  <c r="E232" i="8"/>
  <c r="C232" i="8"/>
  <c r="AD231" i="8"/>
  <c r="AC231" i="8"/>
  <c r="AB231" i="8"/>
  <c r="AA231" i="8"/>
  <c r="Z231" i="8"/>
  <c r="Y231" i="8"/>
  <c r="X231" i="8"/>
  <c r="V231" i="8"/>
  <c r="K231" i="8"/>
  <c r="J231" i="8"/>
  <c r="I231" i="8"/>
  <c r="H231" i="8"/>
  <c r="G231" i="8"/>
  <c r="F231" i="8"/>
  <c r="E231" i="8"/>
  <c r="C231" i="8"/>
  <c r="AD230" i="8"/>
  <c r="AC230" i="8"/>
  <c r="AB230" i="8"/>
  <c r="AA230" i="8"/>
  <c r="Z230" i="8"/>
  <c r="Y230" i="8"/>
  <c r="X230" i="8"/>
  <c r="V230" i="8"/>
  <c r="K230" i="8"/>
  <c r="J230" i="8"/>
  <c r="I230" i="8"/>
  <c r="H230" i="8"/>
  <c r="G230" i="8"/>
  <c r="F230" i="8"/>
  <c r="E230" i="8"/>
  <c r="C230" i="8"/>
  <c r="AD229" i="8"/>
  <c r="AC229" i="8"/>
  <c r="AB229" i="8"/>
  <c r="AA229" i="8"/>
  <c r="Z229" i="8"/>
  <c r="Y229" i="8"/>
  <c r="X229" i="8"/>
  <c r="V229" i="8"/>
  <c r="K229" i="8"/>
  <c r="J229" i="8"/>
  <c r="I229" i="8"/>
  <c r="H229" i="8"/>
  <c r="G229" i="8"/>
  <c r="F229" i="8"/>
  <c r="E229" i="8"/>
  <c r="C229" i="8"/>
  <c r="V228" i="8"/>
  <c r="C228" i="8"/>
  <c r="V226" i="8"/>
  <c r="C226" i="8"/>
  <c r="AD218" i="8"/>
  <c r="AC218" i="8"/>
  <c r="AB218" i="8"/>
  <c r="AA218" i="8"/>
  <c r="Z218" i="8"/>
  <c r="Y218" i="8"/>
  <c r="X218" i="8"/>
  <c r="V218" i="8"/>
  <c r="K218" i="8"/>
  <c r="J218" i="8"/>
  <c r="I218" i="8"/>
  <c r="H218" i="8"/>
  <c r="G218" i="8"/>
  <c r="F218" i="8"/>
  <c r="E218" i="8"/>
  <c r="C218" i="8"/>
  <c r="AD217" i="8"/>
  <c r="AC217" i="8"/>
  <c r="AB217" i="8"/>
  <c r="AA217" i="8"/>
  <c r="Z217" i="8"/>
  <c r="Y217" i="8"/>
  <c r="X217" i="8"/>
  <c r="V217" i="8"/>
  <c r="K217" i="8"/>
  <c r="J217" i="8"/>
  <c r="I217" i="8"/>
  <c r="H217" i="8"/>
  <c r="G217" i="8"/>
  <c r="F217" i="8"/>
  <c r="E217" i="8"/>
  <c r="C217" i="8"/>
  <c r="AD216" i="8"/>
  <c r="AC216" i="8"/>
  <c r="AB216" i="8"/>
  <c r="AA216" i="8"/>
  <c r="Z216" i="8"/>
  <c r="Y216" i="8"/>
  <c r="X216" i="8"/>
  <c r="V216" i="8"/>
  <c r="K216" i="8"/>
  <c r="J216" i="8"/>
  <c r="I216" i="8"/>
  <c r="H216" i="8"/>
  <c r="G216" i="8"/>
  <c r="F216" i="8"/>
  <c r="E216" i="8"/>
  <c r="C216" i="8"/>
  <c r="AD215" i="8"/>
  <c r="AC215" i="8"/>
  <c r="AB215" i="8"/>
  <c r="AA215" i="8"/>
  <c r="Z215" i="8"/>
  <c r="Y215" i="8"/>
  <c r="X215" i="8"/>
  <c r="V215" i="8"/>
  <c r="K215" i="8"/>
  <c r="J215" i="8"/>
  <c r="I215" i="8"/>
  <c r="H215" i="8"/>
  <c r="G215" i="8"/>
  <c r="F215" i="8"/>
  <c r="E215" i="8"/>
  <c r="C215" i="8"/>
  <c r="AD214" i="8"/>
  <c r="AC214" i="8"/>
  <c r="AB214" i="8"/>
  <c r="AA214" i="8"/>
  <c r="Z214" i="8"/>
  <c r="Y214" i="8"/>
  <c r="X214" i="8"/>
  <c r="V214" i="8"/>
  <c r="K214" i="8"/>
  <c r="J214" i="8"/>
  <c r="I214" i="8"/>
  <c r="H214" i="8"/>
  <c r="G214" i="8"/>
  <c r="F214" i="8"/>
  <c r="E214" i="8"/>
  <c r="C214" i="8"/>
  <c r="AD213" i="8"/>
  <c r="AC213" i="8"/>
  <c r="AB213" i="8"/>
  <c r="AA213" i="8"/>
  <c r="Z213" i="8"/>
  <c r="Y213" i="8"/>
  <c r="X213" i="8"/>
  <c r="V213" i="8"/>
  <c r="K213" i="8"/>
  <c r="J213" i="8"/>
  <c r="I213" i="8"/>
  <c r="H213" i="8"/>
  <c r="G213" i="8"/>
  <c r="F213" i="8"/>
  <c r="E213" i="8"/>
  <c r="C213" i="8"/>
  <c r="AD212" i="8"/>
  <c r="AC212" i="8"/>
  <c r="AB212" i="8"/>
  <c r="AA212" i="8"/>
  <c r="Z212" i="8"/>
  <c r="Y212" i="8"/>
  <c r="X212" i="8"/>
  <c r="V212" i="8"/>
  <c r="K212" i="8"/>
  <c r="J212" i="8"/>
  <c r="I212" i="8"/>
  <c r="H212" i="8"/>
  <c r="G212" i="8"/>
  <c r="F212" i="8"/>
  <c r="E212" i="8"/>
  <c r="C212" i="8"/>
  <c r="AD211" i="8"/>
  <c r="AC211" i="8"/>
  <c r="AB211" i="8"/>
  <c r="AA211" i="8"/>
  <c r="Z211" i="8"/>
  <c r="Y211" i="8"/>
  <c r="X211" i="8"/>
  <c r="V211" i="8"/>
  <c r="K211" i="8"/>
  <c r="J211" i="8"/>
  <c r="I211" i="8"/>
  <c r="H211" i="8"/>
  <c r="G211" i="8"/>
  <c r="F211" i="8"/>
  <c r="E211" i="8"/>
  <c r="C211" i="8"/>
  <c r="V209" i="8"/>
  <c r="C209" i="8"/>
  <c r="X186" i="8"/>
  <c r="E186" i="8"/>
  <c r="X185" i="8"/>
  <c r="E185" i="8"/>
  <c r="X184" i="8"/>
  <c r="E184" i="8"/>
  <c r="X183" i="8"/>
  <c r="E183" i="8"/>
  <c r="X164" i="8"/>
  <c r="E164" i="8"/>
  <c r="K136" i="8"/>
  <c r="J136" i="8"/>
  <c r="I136" i="8"/>
  <c r="H136" i="8"/>
  <c r="G136" i="8"/>
  <c r="F136" i="8"/>
  <c r="E136" i="8"/>
  <c r="C130" i="8"/>
  <c r="C129" i="8"/>
  <c r="C128" i="8"/>
  <c r="C126" i="8"/>
  <c r="C123" i="8"/>
  <c r="C122" i="8"/>
  <c r="AC120" i="8"/>
  <c r="AB120" i="8"/>
  <c r="AA120" i="8"/>
  <c r="Z120" i="8"/>
  <c r="X120" i="8"/>
  <c r="K120" i="8"/>
  <c r="AD120" i="8" s="1"/>
  <c r="J120" i="8"/>
  <c r="I120" i="8"/>
  <c r="H120" i="8"/>
  <c r="G120" i="8"/>
  <c r="F120" i="8"/>
  <c r="Y120" i="8" s="1"/>
  <c r="E120" i="8"/>
  <c r="C120" i="8"/>
  <c r="X119" i="8"/>
  <c r="E119" i="8"/>
  <c r="C119" i="8"/>
  <c r="AD118" i="8"/>
  <c r="AA118" i="8"/>
  <c r="K118" i="8"/>
  <c r="J118" i="8"/>
  <c r="AC118" i="8" s="1"/>
  <c r="I118" i="8"/>
  <c r="AB118" i="8" s="1"/>
  <c r="H118" i="8"/>
  <c r="G118" i="8"/>
  <c r="Z118" i="8" s="1"/>
  <c r="F118" i="8"/>
  <c r="Y118" i="8" s="1"/>
  <c r="E118" i="8"/>
  <c r="X118" i="8" s="1"/>
  <c r="C118" i="8"/>
  <c r="C117" i="8"/>
  <c r="C114" i="8"/>
  <c r="C113" i="8"/>
  <c r="AD101" i="8"/>
  <c r="AC101" i="8"/>
  <c r="AB101" i="8"/>
  <c r="AA101" i="8"/>
  <c r="Z101" i="8"/>
  <c r="Y101" i="8"/>
  <c r="X101" i="8"/>
  <c r="K101" i="8"/>
  <c r="J101" i="8"/>
  <c r="I101" i="8"/>
  <c r="H101" i="8"/>
  <c r="G101" i="8"/>
  <c r="F101" i="8"/>
  <c r="E101" i="8"/>
  <c r="W95" i="8"/>
  <c r="V95" i="8"/>
  <c r="D95" i="8"/>
  <c r="C95" i="8"/>
  <c r="W94" i="8"/>
  <c r="V94" i="8"/>
  <c r="D94" i="8"/>
  <c r="C94" i="8"/>
  <c r="W93" i="8"/>
  <c r="V93" i="8"/>
  <c r="D93" i="8"/>
  <c r="C93" i="8"/>
  <c r="W92" i="8"/>
  <c r="V92" i="8"/>
  <c r="D92" i="8"/>
  <c r="C92" i="8"/>
  <c r="W91" i="8"/>
  <c r="V91" i="8"/>
  <c r="D91" i="8"/>
  <c r="C91" i="8"/>
  <c r="W90" i="8"/>
  <c r="V90" i="8"/>
  <c r="D90" i="8"/>
  <c r="C90" i="8"/>
  <c r="W89" i="8"/>
  <c r="V89" i="8"/>
  <c r="D89" i="8"/>
  <c r="C89" i="8"/>
  <c r="W88" i="8"/>
  <c r="V88" i="8"/>
  <c r="D88" i="8"/>
  <c r="C88" i="8"/>
  <c r="W87" i="8"/>
  <c r="V87" i="8"/>
  <c r="D87" i="8"/>
  <c r="C87" i="8"/>
  <c r="W86" i="8"/>
  <c r="V86" i="8"/>
  <c r="D86" i="8"/>
  <c r="C86" i="8"/>
  <c r="W85" i="8"/>
  <c r="V85" i="8"/>
  <c r="D85" i="8"/>
  <c r="C85" i="8"/>
  <c r="W84" i="8"/>
  <c r="V84" i="8"/>
  <c r="D84" i="8"/>
  <c r="C84" i="8"/>
  <c r="W83" i="8"/>
  <c r="V83" i="8"/>
  <c r="D83" i="8"/>
  <c r="C83" i="8"/>
  <c r="W82" i="8"/>
  <c r="V82" i="8"/>
  <c r="D82" i="8"/>
  <c r="C82" i="8"/>
  <c r="W81" i="8"/>
  <c r="V81" i="8"/>
  <c r="D81" i="8"/>
  <c r="C81" i="8"/>
  <c r="W80" i="8"/>
  <c r="V80" i="8"/>
  <c r="D80" i="8"/>
  <c r="C80" i="8"/>
  <c r="W79" i="8"/>
  <c r="V79" i="8"/>
  <c r="D79" i="8"/>
  <c r="C79" i="8"/>
  <c r="W78" i="8"/>
  <c r="V78" i="8"/>
  <c r="D78" i="8"/>
  <c r="C78" i="8"/>
  <c r="W77" i="8"/>
  <c r="V77" i="8"/>
  <c r="D77" i="8"/>
  <c r="C77" i="8"/>
  <c r="W76" i="8"/>
  <c r="V76" i="8"/>
  <c r="D76" i="8"/>
  <c r="C76" i="8"/>
  <c r="W75" i="8"/>
  <c r="V75" i="8"/>
  <c r="D75" i="8"/>
  <c r="C75" i="8"/>
  <c r="W74" i="8"/>
  <c r="V74" i="8"/>
  <c r="D74" i="8"/>
  <c r="C74" i="8"/>
  <c r="W73" i="8"/>
  <c r="V73" i="8"/>
  <c r="D73" i="8"/>
  <c r="C73" i="8"/>
  <c r="W72" i="8"/>
  <c r="V72" i="8"/>
  <c r="D72" i="8"/>
  <c r="C72" i="8"/>
  <c r="W71" i="8"/>
  <c r="V71" i="8"/>
  <c r="D71" i="8"/>
  <c r="C71" i="8"/>
  <c r="W70" i="8"/>
  <c r="V70" i="8"/>
  <c r="D70" i="8"/>
  <c r="C70" i="8"/>
  <c r="W69" i="8"/>
  <c r="V69" i="8"/>
  <c r="D69" i="8"/>
  <c r="C69" i="8"/>
  <c r="W68" i="8"/>
  <c r="V68" i="8"/>
  <c r="D68" i="8"/>
  <c r="C68" i="8"/>
  <c r="W67" i="8"/>
  <c r="V67" i="8"/>
  <c r="D67" i="8"/>
  <c r="C67" i="8"/>
  <c r="W66" i="8"/>
  <c r="V66" i="8"/>
  <c r="D66" i="8"/>
  <c r="C66" i="8"/>
  <c r="W65" i="8"/>
  <c r="V65" i="8"/>
  <c r="D65" i="8"/>
  <c r="C65" i="8"/>
  <c r="W64" i="8"/>
  <c r="V64" i="8"/>
  <c r="D64" i="8"/>
  <c r="C64" i="8"/>
  <c r="W63" i="8"/>
  <c r="V63" i="8"/>
  <c r="D63" i="8"/>
  <c r="C63" i="8"/>
  <c r="W62" i="8"/>
  <c r="V62" i="8"/>
  <c r="D62" i="8"/>
  <c r="C62" i="8"/>
  <c r="W61" i="8"/>
  <c r="V61" i="8"/>
  <c r="D61" i="8"/>
  <c r="C61" i="8"/>
  <c r="W60" i="8"/>
  <c r="V60" i="8"/>
  <c r="D60" i="8"/>
  <c r="C60" i="8"/>
  <c r="V59" i="8"/>
  <c r="D59" i="8"/>
  <c r="C59" i="8"/>
  <c r="W58" i="8"/>
  <c r="V58" i="8"/>
  <c r="C58" i="8"/>
  <c r="W56" i="8"/>
  <c r="V56" i="8"/>
  <c r="D56" i="8"/>
  <c r="C56" i="8"/>
  <c r="W55" i="8"/>
  <c r="V55" i="8"/>
  <c r="D55" i="8"/>
  <c r="C55" i="8"/>
  <c r="W54" i="8"/>
  <c r="V54" i="8"/>
  <c r="D54" i="8"/>
  <c r="C54" i="8"/>
  <c r="W53" i="8"/>
  <c r="V53" i="8"/>
  <c r="D53" i="8"/>
  <c r="C53" i="8"/>
  <c r="W52" i="8"/>
  <c r="V52" i="8"/>
  <c r="D52" i="8"/>
  <c r="C52" i="8"/>
  <c r="W51" i="8"/>
  <c r="V51" i="8"/>
  <c r="D51" i="8"/>
  <c r="C51" i="8"/>
  <c r="W50" i="8"/>
  <c r="V50" i="8"/>
  <c r="D50" i="8"/>
  <c r="C50" i="8"/>
  <c r="W49" i="8"/>
  <c r="V49" i="8"/>
  <c r="D49" i="8"/>
  <c r="C49" i="8"/>
  <c r="W48" i="8"/>
  <c r="V48" i="8"/>
  <c r="D48" i="8"/>
  <c r="C48" i="8"/>
  <c r="W47" i="8"/>
  <c r="V47" i="8"/>
  <c r="D47" i="8"/>
  <c r="C47" i="8"/>
  <c r="W46" i="8"/>
  <c r="V46" i="8"/>
  <c r="D46" i="8"/>
  <c r="C46" i="8"/>
  <c r="W45" i="8"/>
  <c r="V45" i="8"/>
  <c r="D45" i="8"/>
  <c r="C45" i="8"/>
  <c r="W44" i="8"/>
  <c r="V44" i="8"/>
  <c r="D44" i="8"/>
  <c r="C44" i="8"/>
  <c r="W43" i="8"/>
  <c r="V43" i="8"/>
  <c r="D43" i="8"/>
  <c r="C43" i="8"/>
  <c r="W42" i="8"/>
  <c r="V42" i="8"/>
  <c r="D42" i="8"/>
  <c r="C42" i="8"/>
  <c r="W41" i="8"/>
  <c r="V41" i="8"/>
  <c r="D41" i="8"/>
  <c r="C41" i="8"/>
  <c r="W40" i="8"/>
  <c r="V40" i="8"/>
  <c r="D40" i="8"/>
  <c r="C40" i="8"/>
  <c r="W39" i="8"/>
  <c r="V39" i="8"/>
  <c r="D39" i="8"/>
  <c r="C39" i="8"/>
  <c r="W38" i="8"/>
  <c r="V38" i="8"/>
  <c r="D38" i="8"/>
  <c r="C38" i="8"/>
  <c r="W37" i="8"/>
  <c r="V37" i="8"/>
  <c r="D37" i="8"/>
  <c r="C37" i="8"/>
  <c r="W36" i="8"/>
  <c r="V36" i="8"/>
  <c r="D36" i="8"/>
  <c r="C36" i="8"/>
  <c r="W35" i="8"/>
  <c r="V35" i="8"/>
  <c r="D35" i="8"/>
  <c r="C35" i="8"/>
  <c r="W34" i="8"/>
  <c r="V34" i="8"/>
  <c r="D34" i="8"/>
  <c r="C34" i="8"/>
  <c r="W33" i="8"/>
  <c r="V33" i="8"/>
  <c r="D33" i="8"/>
  <c r="C33" i="8"/>
  <c r="W32" i="8"/>
  <c r="V32" i="8"/>
  <c r="D32" i="8"/>
  <c r="C32" i="8"/>
  <c r="W31" i="8"/>
  <c r="V31" i="8"/>
  <c r="D31" i="8"/>
  <c r="C31" i="8"/>
  <c r="W30" i="8"/>
  <c r="V30" i="8"/>
  <c r="D30" i="8"/>
  <c r="C30" i="8"/>
  <c r="W29" i="8"/>
  <c r="V29" i="8"/>
  <c r="D29" i="8"/>
  <c r="C29" i="8"/>
  <c r="W28" i="8"/>
  <c r="V28" i="8"/>
  <c r="D28" i="8"/>
  <c r="C28" i="8"/>
  <c r="W27" i="8"/>
  <c r="V27" i="8"/>
  <c r="D27" i="8"/>
  <c r="C27" i="8"/>
  <c r="W26" i="8"/>
  <c r="V26" i="8"/>
  <c r="C26" i="8"/>
  <c r="W25" i="8"/>
  <c r="V25" i="8"/>
  <c r="D25" i="8"/>
  <c r="C25" i="8"/>
  <c r="W24" i="8"/>
  <c r="V24" i="8"/>
  <c r="D24" i="8"/>
  <c r="C24" i="8"/>
  <c r="W23" i="8"/>
  <c r="V23" i="8"/>
  <c r="D23" i="8"/>
  <c r="C23" i="8"/>
  <c r="W22" i="8"/>
  <c r="V22" i="8"/>
  <c r="D22" i="8"/>
  <c r="C22" i="8"/>
  <c r="W21" i="8"/>
  <c r="V21" i="8"/>
  <c r="D21" i="8"/>
  <c r="C21" i="8"/>
  <c r="W20" i="8"/>
  <c r="W19" i="8" s="1"/>
  <c r="V20" i="8"/>
  <c r="D20" i="8"/>
  <c r="C20" i="8"/>
  <c r="V19" i="8"/>
  <c r="C19" i="8"/>
  <c r="V17" i="8"/>
  <c r="D17" i="8"/>
  <c r="C17" i="8"/>
  <c r="V16" i="8"/>
  <c r="C16" i="8"/>
  <c r="V11" i="8"/>
  <c r="V9" i="8"/>
  <c r="C9" i="8"/>
  <c r="E94" i="7"/>
  <c r="E142" i="8" s="1"/>
  <c r="X142" i="8" s="1"/>
  <c r="V70" i="7"/>
  <c r="U70" i="7"/>
  <c r="T70" i="7"/>
  <c r="S70" i="7"/>
  <c r="V58" i="7"/>
  <c r="U58" i="7"/>
  <c r="T58" i="7"/>
  <c r="S58" i="7"/>
  <c r="X55" i="7"/>
  <c r="W55" i="7"/>
  <c r="V55" i="7"/>
  <c r="U55" i="7"/>
  <c r="T55" i="7"/>
  <c r="S55" i="7"/>
  <c r="C33" i="7"/>
  <c r="S23" i="7"/>
  <c r="T23" i="7" s="1"/>
  <c r="Q30" i="6"/>
  <c r="E30" i="6"/>
  <c r="F30" i="6" s="1"/>
  <c r="C30" i="6"/>
  <c r="Q29" i="6"/>
  <c r="E29" i="6"/>
  <c r="F29" i="6" s="1"/>
  <c r="C29" i="6"/>
  <c r="Q28" i="6"/>
  <c r="E28" i="6"/>
  <c r="F28" i="6" s="1"/>
  <c r="C28" i="6"/>
  <c r="S27" i="6"/>
  <c r="Q27" i="6"/>
  <c r="F27" i="6"/>
  <c r="G27" i="6" s="1"/>
  <c r="E27" i="6"/>
  <c r="C27" i="6"/>
  <c r="S26" i="6"/>
  <c r="Q26" i="6"/>
  <c r="F26" i="6"/>
  <c r="G26" i="6" s="1"/>
  <c r="E26" i="6"/>
  <c r="C26" i="6"/>
  <c r="T25" i="6"/>
  <c r="S25" i="6"/>
  <c r="Q25" i="6"/>
  <c r="F25" i="6"/>
  <c r="G25" i="6" s="1"/>
  <c r="E25" i="6"/>
  <c r="C25" i="6"/>
  <c r="S24" i="6"/>
  <c r="Q24" i="6"/>
  <c r="F24" i="6"/>
  <c r="T24" i="6" s="1"/>
  <c r="E24" i="6"/>
  <c r="E22" i="6" s="1"/>
  <c r="C24" i="6"/>
  <c r="S23" i="6"/>
  <c r="Q23" i="6"/>
  <c r="F23" i="6"/>
  <c r="G23" i="6" s="1"/>
  <c r="E23" i="6"/>
  <c r="C23" i="6"/>
  <c r="O18" i="6"/>
  <c r="O17" i="6"/>
  <c r="E17" i="6"/>
  <c r="O16" i="6"/>
  <c r="E16" i="6"/>
  <c r="O15" i="6"/>
  <c r="E15" i="6"/>
  <c r="O14" i="6"/>
  <c r="O13" i="6"/>
  <c r="O12" i="6"/>
  <c r="O11" i="6"/>
  <c r="Y9" i="6"/>
  <c r="AD209" i="8" s="1"/>
  <c r="V9" i="6"/>
  <c r="AA209" i="8" s="1"/>
  <c r="T9" i="6"/>
  <c r="Y209" i="8" s="1"/>
  <c r="K9" i="6"/>
  <c r="J9" i="6"/>
  <c r="X9" i="6" s="1"/>
  <c r="AC209" i="8" s="1"/>
  <c r="I9" i="6"/>
  <c r="H9" i="6"/>
  <c r="L10" i="9" s="1"/>
  <c r="L23" i="9" s="1"/>
  <c r="G9" i="6"/>
  <c r="U9" i="6" s="1"/>
  <c r="Z209" i="8" s="1"/>
  <c r="F9" i="6"/>
  <c r="V65" i="5"/>
  <c r="I65" i="5"/>
  <c r="I46" i="5" s="1"/>
  <c r="I41" i="5" s="1"/>
  <c r="I38" i="5" s="1"/>
  <c r="I6" i="5" s="1"/>
  <c r="I5" i="5" s="1"/>
  <c r="G9" i="7" s="1"/>
  <c r="V61" i="5"/>
  <c r="K59" i="5"/>
  <c r="K62" i="5" s="1"/>
  <c r="K65" i="5" s="1"/>
  <c r="K46" i="5" s="1"/>
  <c r="K41" i="5" s="1"/>
  <c r="K38" i="5" s="1"/>
  <c r="K6" i="5" s="1"/>
  <c r="K5" i="5" s="1"/>
  <c r="I9" i="7" s="1"/>
  <c r="V57" i="5"/>
  <c r="M56" i="5"/>
  <c r="M59" i="5" s="1"/>
  <c r="M62" i="5" s="1"/>
  <c r="M65" i="5" s="1"/>
  <c r="M46" i="5" s="1"/>
  <c r="M41" i="5" s="1"/>
  <c r="M38" i="5" s="1"/>
  <c r="M6" i="5" s="1"/>
  <c r="M5" i="5" s="1"/>
  <c r="K9" i="7" s="1"/>
  <c r="L56" i="5"/>
  <c r="L59" i="5" s="1"/>
  <c r="L62" i="5" s="1"/>
  <c r="L65" i="5" s="1"/>
  <c r="L46" i="5" s="1"/>
  <c r="L41" i="5" s="1"/>
  <c r="L38" i="5" s="1"/>
  <c r="L6" i="5" s="1"/>
  <c r="L5" i="5" s="1"/>
  <c r="J9" i="7" s="1"/>
  <c r="K56" i="5"/>
  <c r="J56" i="5"/>
  <c r="J59" i="5" s="1"/>
  <c r="J62" i="5" s="1"/>
  <c r="J65" i="5" s="1"/>
  <c r="J46" i="5" s="1"/>
  <c r="I56" i="5"/>
  <c r="I59" i="5" s="1"/>
  <c r="I62" i="5" s="1"/>
  <c r="H56" i="5"/>
  <c r="H59" i="5" s="1"/>
  <c r="H62" i="5" s="1"/>
  <c r="H65" i="5" s="1"/>
  <c r="H46" i="5" s="1"/>
  <c r="G56" i="5"/>
  <c r="G59" i="5" s="1"/>
  <c r="G62" i="5" s="1"/>
  <c r="G65" i="5" s="1"/>
  <c r="G46" i="5" s="1"/>
  <c r="G41" i="5" s="1"/>
  <c r="G38" i="5" s="1"/>
  <c r="G6" i="5" s="1"/>
  <c r="G5" i="5" s="1"/>
  <c r="E9" i="7" s="1"/>
  <c r="V53" i="5"/>
  <c r="M52" i="5"/>
  <c r="M117" i="4" s="1"/>
  <c r="L52" i="5"/>
  <c r="K52" i="5"/>
  <c r="J52" i="5"/>
  <c r="J117" i="4" s="1"/>
  <c r="J92" i="4" s="1"/>
  <c r="J89" i="4" s="1"/>
  <c r="J7" i="4" s="1"/>
  <c r="H10" i="7" s="1"/>
  <c r="I52" i="5"/>
  <c r="H52" i="5"/>
  <c r="H117" i="4" s="1"/>
  <c r="G52" i="5"/>
  <c r="V49" i="5"/>
  <c r="M47" i="5"/>
  <c r="L47" i="5"/>
  <c r="K47" i="5"/>
  <c r="I47" i="5"/>
  <c r="G47" i="5"/>
  <c r="V45" i="5"/>
  <c r="AD42" i="5"/>
  <c r="AC42" i="5"/>
  <c r="AB42" i="5"/>
  <c r="AA42" i="5"/>
  <c r="Z42" i="5"/>
  <c r="Y42" i="5"/>
  <c r="X42" i="5"/>
  <c r="X38" i="5" s="1"/>
  <c r="X6" i="5" s="1"/>
  <c r="X5" i="5" s="1"/>
  <c r="AD41" i="5"/>
  <c r="AC41" i="5"/>
  <c r="AB41" i="5"/>
  <c r="AA41" i="5"/>
  <c r="Z41" i="5"/>
  <c r="Z38" i="5" s="1"/>
  <c r="Z6" i="5" s="1"/>
  <c r="Z5" i="5" s="1"/>
  <c r="Y41" i="5"/>
  <c r="Y38" i="5" s="1"/>
  <c r="Y6" i="5" s="1"/>
  <c r="Y5" i="5" s="1"/>
  <c r="X41" i="5"/>
  <c r="AC38" i="5"/>
  <c r="AB38" i="5"/>
  <c r="AA38" i="5"/>
  <c r="AD31" i="5"/>
  <c r="AC31" i="5"/>
  <c r="AC30" i="5" s="1"/>
  <c r="AB31" i="5"/>
  <c r="AB30" i="5" s="1"/>
  <c r="AD30" i="5"/>
  <c r="AD25" i="5"/>
  <c r="AC25" i="5"/>
  <c r="AB25" i="5"/>
  <c r="AA25" i="5"/>
  <c r="Z25" i="5"/>
  <c r="Y25" i="5"/>
  <c r="X25" i="5"/>
  <c r="M25" i="5"/>
  <c r="L25" i="5"/>
  <c r="K25" i="5"/>
  <c r="J25" i="5"/>
  <c r="I25" i="5"/>
  <c r="H25" i="5"/>
  <c r="G25" i="5"/>
  <c r="AD10" i="5"/>
  <c r="AC10" i="5"/>
  <c r="AB10" i="5"/>
  <c r="AA10" i="5"/>
  <c r="Z10" i="5"/>
  <c r="Y10" i="5"/>
  <c r="X10" i="5"/>
  <c r="M10" i="5"/>
  <c r="L10" i="5"/>
  <c r="K10" i="5"/>
  <c r="J10" i="5"/>
  <c r="I10" i="5"/>
  <c r="H10" i="5"/>
  <c r="G10" i="5"/>
  <c r="AC6" i="5"/>
  <c r="AC5" i="5" s="1"/>
  <c r="AB6" i="5"/>
  <c r="AB5" i="5" s="1"/>
  <c r="AA6" i="5"/>
  <c r="AA5" i="5" s="1"/>
  <c r="V135" i="4"/>
  <c r="V131" i="4"/>
  <c r="V127" i="4"/>
  <c r="M124" i="4"/>
  <c r="L124" i="4"/>
  <c r="K124" i="4"/>
  <c r="J124" i="4"/>
  <c r="I124" i="4"/>
  <c r="H124" i="4"/>
  <c r="G124" i="4"/>
  <c r="I116" i="4" s="1"/>
  <c r="I92" i="4" s="1"/>
  <c r="I89" i="4" s="1"/>
  <c r="I7" i="4" s="1"/>
  <c r="G10" i="7" s="1"/>
  <c r="G105" i="8" s="1"/>
  <c r="Z105" i="8" s="1"/>
  <c r="V119" i="4"/>
  <c r="L117" i="4"/>
  <c r="K117" i="4"/>
  <c r="I117" i="4"/>
  <c r="G117" i="4"/>
  <c r="J116" i="4"/>
  <c r="H116" i="4"/>
  <c r="H92" i="4" s="1"/>
  <c r="H89" i="4" s="1"/>
  <c r="H7" i="4" s="1"/>
  <c r="F10" i="7" s="1"/>
  <c r="V115" i="4"/>
  <c r="AD97" i="4"/>
  <c r="AC97" i="4"/>
  <c r="AB97" i="4"/>
  <c r="AA97" i="4"/>
  <c r="Z97" i="4"/>
  <c r="Y97" i="4"/>
  <c r="X97" i="4"/>
  <c r="AD96" i="4"/>
  <c r="AC96" i="4"/>
  <c r="AB96" i="4"/>
  <c r="AA96" i="4"/>
  <c r="Z96" i="4"/>
  <c r="Y96" i="4"/>
  <c r="X96" i="4"/>
  <c r="X89" i="4" s="1"/>
  <c r="X7" i="4" s="1"/>
  <c r="AD95" i="4"/>
  <c r="AC95" i="4"/>
  <c r="AB95" i="4"/>
  <c r="AA95" i="4"/>
  <c r="Z95" i="4"/>
  <c r="Y95" i="4"/>
  <c r="X95" i="4"/>
  <c r="AD94" i="4"/>
  <c r="AC94" i="4"/>
  <c r="AB94" i="4"/>
  <c r="AA94" i="4"/>
  <c r="Z94" i="4"/>
  <c r="Y94" i="4"/>
  <c r="X94" i="4"/>
  <c r="AD93" i="4"/>
  <c r="AC93" i="4"/>
  <c r="AB93" i="4"/>
  <c r="AA93" i="4"/>
  <c r="AA89" i="4" s="1"/>
  <c r="AA7" i="4" s="1"/>
  <c r="Z93" i="4"/>
  <c r="Y93" i="4"/>
  <c r="Y89" i="4" s="1"/>
  <c r="Y7" i="4" s="1"/>
  <c r="X93" i="4"/>
  <c r="AD92" i="4"/>
  <c r="AD89" i="4" s="1"/>
  <c r="AD7" i="4" s="1"/>
  <c r="AC92" i="4"/>
  <c r="AC89" i="4" s="1"/>
  <c r="AC7" i="4" s="1"/>
  <c r="AB92" i="4"/>
  <c r="AB89" i="4" s="1"/>
  <c r="AB7" i="4" s="1"/>
  <c r="AA92" i="4"/>
  <c r="Z92" i="4"/>
  <c r="Y92" i="4"/>
  <c r="X92" i="4"/>
  <c r="Z89" i="4"/>
  <c r="AD82" i="4"/>
  <c r="AC82" i="4"/>
  <c r="AB82" i="4"/>
  <c r="AD81" i="4"/>
  <c r="AC81" i="4"/>
  <c r="AB81" i="4"/>
  <c r="AD76" i="4"/>
  <c r="AC76" i="4"/>
  <c r="AB76" i="4"/>
  <c r="AA76" i="4"/>
  <c r="Z76" i="4"/>
  <c r="Y76" i="4"/>
  <c r="X76" i="4"/>
  <c r="M76" i="4"/>
  <c r="L76" i="4"/>
  <c r="K76" i="4"/>
  <c r="J76" i="4"/>
  <c r="I76" i="4"/>
  <c r="H76" i="4"/>
  <c r="G76" i="4"/>
  <c r="AD66" i="4"/>
  <c r="AD270" i="8" s="1"/>
  <c r="AC66" i="4"/>
  <c r="AC270" i="8" s="1"/>
  <c r="AB66" i="4"/>
  <c r="AB270" i="8" s="1"/>
  <c r="AA66" i="4"/>
  <c r="AA270" i="8" s="1"/>
  <c r="Z66" i="4"/>
  <c r="Z270" i="8" s="1"/>
  <c r="Y66" i="4"/>
  <c r="Y270" i="8" s="1"/>
  <c r="AD65" i="4"/>
  <c r="AD269" i="8" s="1"/>
  <c r="AC65" i="4"/>
  <c r="AC269" i="8" s="1"/>
  <c r="AA65" i="4"/>
  <c r="AA269" i="8" s="1"/>
  <c r="Z65" i="4"/>
  <c r="Z269" i="8" s="1"/>
  <c r="Y65" i="4"/>
  <c r="Y269" i="8" s="1"/>
  <c r="M65" i="4"/>
  <c r="K269" i="8" s="1"/>
  <c r="L65" i="4"/>
  <c r="J269" i="8" s="1"/>
  <c r="K65" i="4"/>
  <c r="I269" i="8" s="1"/>
  <c r="J65" i="4"/>
  <c r="H269" i="8" s="1"/>
  <c r="I65" i="4"/>
  <c r="G269" i="8" s="1"/>
  <c r="H65" i="4"/>
  <c r="F269" i="8" s="1"/>
  <c r="AD58" i="4"/>
  <c r="AD262" i="8" s="1"/>
  <c r="AC58" i="4"/>
  <c r="AC262" i="8" s="1"/>
  <c r="AB58" i="4"/>
  <c r="AB262" i="8" s="1"/>
  <c r="AA58" i="4"/>
  <c r="AA262" i="8" s="1"/>
  <c r="Z58" i="4"/>
  <c r="Z262" i="8" s="1"/>
  <c r="Y58" i="4"/>
  <c r="Y262" i="8" s="1"/>
  <c r="X58" i="4"/>
  <c r="X262" i="8" s="1"/>
  <c r="M58" i="4"/>
  <c r="K262" i="8" s="1"/>
  <c r="L58" i="4"/>
  <c r="J262" i="8" s="1"/>
  <c r="K58" i="4"/>
  <c r="I262" i="8" s="1"/>
  <c r="J58" i="4"/>
  <c r="H262" i="8" s="1"/>
  <c r="I58" i="4"/>
  <c r="G262" i="8" s="1"/>
  <c r="H58" i="4"/>
  <c r="F262" i="8" s="1"/>
  <c r="G58" i="4"/>
  <c r="E262" i="8" s="1"/>
  <c r="AD50" i="4"/>
  <c r="AD254" i="8" s="1"/>
  <c r="AC50" i="4"/>
  <c r="AC254" i="8" s="1"/>
  <c r="AB50" i="4"/>
  <c r="AB254" i="8" s="1"/>
  <c r="AA50" i="4"/>
  <c r="AA254" i="8" s="1"/>
  <c r="Z50" i="4"/>
  <c r="Z254" i="8" s="1"/>
  <c r="Y50" i="4"/>
  <c r="Y254" i="8" s="1"/>
  <c r="X50" i="4"/>
  <c r="X254" i="8" s="1"/>
  <c r="M50" i="4"/>
  <c r="K254" i="8" s="1"/>
  <c r="L50" i="4"/>
  <c r="J254" i="8" s="1"/>
  <c r="K50" i="4"/>
  <c r="I254" i="8" s="1"/>
  <c r="J50" i="4"/>
  <c r="H254" i="8" s="1"/>
  <c r="I50" i="4"/>
  <c r="G254" i="8" s="1"/>
  <c r="H50" i="4"/>
  <c r="F254" i="8" s="1"/>
  <c r="G50" i="4"/>
  <c r="E254" i="8" s="1"/>
  <c r="AD40" i="4"/>
  <c r="AD244" i="8" s="1"/>
  <c r="AC40" i="4"/>
  <c r="AC244" i="8" s="1"/>
  <c r="AB40" i="4"/>
  <c r="AB244" i="8" s="1"/>
  <c r="AA40" i="4"/>
  <c r="AA244" i="8" s="1"/>
  <c r="Z40" i="4"/>
  <c r="Z244" i="8" s="1"/>
  <c r="Y40" i="4"/>
  <c r="Y244" i="8" s="1"/>
  <c r="X40" i="4"/>
  <c r="X244" i="8" s="1"/>
  <c r="M40" i="4"/>
  <c r="K244" i="8" s="1"/>
  <c r="L40" i="4"/>
  <c r="J244" i="8" s="1"/>
  <c r="K40" i="4"/>
  <c r="I244" i="8" s="1"/>
  <c r="J40" i="4"/>
  <c r="H244" i="8" s="1"/>
  <c r="I40" i="4"/>
  <c r="G244" i="8" s="1"/>
  <c r="H40" i="4"/>
  <c r="F244" i="8" s="1"/>
  <c r="G40" i="4"/>
  <c r="E244" i="8" s="1"/>
  <c r="AD24" i="4"/>
  <c r="AD228" i="8" s="1"/>
  <c r="AC24" i="4"/>
  <c r="AC228" i="8" s="1"/>
  <c r="AB24" i="4"/>
  <c r="AB228" i="8" s="1"/>
  <c r="AA24" i="4"/>
  <c r="AA228" i="8" s="1"/>
  <c r="Z24" i="4"/>
  <c r="Z228" i="8" s="1"/>
  <c r="Y24" i="4"/>
  <c r="Y228" i="8" s="1"/>
  <c r="X24" i="4"/>
  <c r="X228" i="8" s="1"/>
  <c r="M24" i="4"/>
  <c r="K228" i="8" s="1"/>
  <c r="L24" i="4"/>
  <c r="J228" i="8" s="1"/>
  <c r="K24" i="4"/>
  <c r="I228" i="8" s="1"/>
  <c r="J24" i="4"/>
  <c r="H228" i="8" s="1"/>
  <c r="I24" i="4"/>
  <c r="G228" i="8" s="1"/>
  <c r="H24" i="4"/>
  <c r="F228" i="8" s="1"/>
  <c r="G24" i="4"/>
  <c r="E228" i="8" s="1"/>
  <c r="Y22" i="4"/>
  <c r="Y226" i="8" s="1"/>
  <c r="AD10" i="4"/>
  <c r="AC10" i="4"/>
  <c r="AB10" i="4"/>
  <c r="AA10" i="4"/>
  <c r="Z10" i="4"/>
  <c r="Y10" i="4"/>
  <c r="X10" i="4"/>
  <c r="M10" i="4"/>
  <c r="L10" i="4"/>
  <c r="K10" i="4"/>
  <c r="J10" i="4"/>
  <c r="I10" i="4"/>
  <c r="H10" i="4"/>
  <c r="G10" i="4"/>
  <c r="Z7" i="4"/>
  <c r="Y6" i="4"/>
  <c r="Y5" i="4" s="1"/>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W59" i="8" s="1"/>
  <c r="D67" i="3"/>
  <c r="D58" i="8" s="1"/>
  <c r="D12" i="8" s="1"/>
  <c r="J64" i="3"/>
  <c r="J63" i="3"/>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D34" i="3"/>
  <c r="D26" i="8" s="1"/>
  <c r="J33" i="3"/>
  <c r="J32" i="3"/>
  <c r="J31" i="3"/>
  <c r="J30" i="3"/>
  <c r="J29" i="3"/>
  <c r="J28" i="3"/>
  <c r="D27" i="3"/>
  <c r="J23" i="3"/>
  <c r="W17" i="8" s="1"/>
  <c r="I16" i="3"/>
  <c r="V12" i="8" s="1"/>
  <c r="D16" i="3"/>
  <c r="E9" i="6" s="1"/>
  <c r="C16" i="3"/>
  <c r="C12" i="8" s="1"/>
  <c r="I15" i="3"/>
  <c r="D15" i="3"/>
  <c r="G66" i="4" s="1"/>
  <c r="C15" i="3"/>
  <c r="C11" i="8" s="1"/>
  <c r="I14" i="3"/>
  <c r="V10" i="8" s="1"/>
  <c r="C14" i="3"/>
  <c r="C10" i="8" s="1"/>
  <c r="I6" i="3"/>
  <c r="C6" i="3"/>
  <c r="F6" i="1"/>
  <c r="G104" i="8" l="1"/>
  <c r="Z104" i="8" s="1"/>
  <c r="G12" i="7"/>
  <c r="H23" i="6"/>
  <c r="U23" i="6"/>
  <c r="H105" i="8"/>
  <c r="AA105" i="8" s="1"/>
  <c r="H55" i="7"/>
  <c r="J41" i="5"/>
  <c r="J38" i="5" s="1"/>
  <c r="J6" i="5" s="1"/>
  <c r="J5" i="5" s="1"/>
  <c r="H9" i="7" s="1"/>
  <c r="T28" i="6"/>
  <c r="G28" i="6"/>
  <c r="U23" i="7"/>
  <c r="F55" i="7"/>
  <c r="F105" i="8"/>
  <c r="Y105" i="8" s="1"/>
  <c r="H25" i="6"/>
  <c r="U25" i="6"/>
  <c r="N68" i="9"/>
  <c r="J104" i="8"/>
  <c r="AC104" i="8" s="1"/>
  <c r="H26" i="6"/>
  <c r="U26" i="6"/>
  <c r="E209" i="8"/>
  <c r="I10" i="9"/>
  <c r="I23" i="9" s="1"/>
  <c r="E49" i="7"/>
  <c r="S9" i="6"/>
  <c r="X209" i="8" s="1"/>
  <c r="O68" i="9"/>
  <c r="K104" i="8"/>
  <c r="AD104" i="8" s="1"/>
  <c r="T29" i="6"/>
  <c r="G29" i="6"/>
  <c r="E270" i="8"/>
  <c r="G65" i="4"/>
  <c r="X66" i="4"/>
  <c r="E104" i="8"/>
  <c r="X104" i="8" s="1"/>
  <c r="E70" i="7"/>
  <c r="E56" i="7"/>
  <c r="I70" i="7"/>
  <c r="I12" i="7"/>
  <c r="I104" i="8"/>
  <c r="AB104" i="8" s="1"/>
  <c r="S22" i="6"/>
  <c r="G82" i="4"/>
  <c r="G81" i="4" s="1"/>
  <c r="E50" i="7" s="1"/>
  <c r="G31" i="5"/>
  <c r="G30" i="5" s="1"/>
  <c r="E19" i="7"/>
  <c r="H27" i="6"/>
  <c r="U27" i="6"/>
  <c r="H41" i="5"/>
  <c r="H38" i="5" s="1"/>
  <c r="H6" i="5" s="1"/>
  <c r="H5" i="5" s="1"/>
  <c r="F9" i="7" s="1"/>
  <c r="F70" i="7" s="1"/>
  <c r="T30" i="6"/>
  <c r="G30" i="6"/>
  <c r="AB65" i="4"/>
  <c r="AB269" i="8" s="1"/>
  <c r="I56" i="7"/>
  <c r="Y20" i="4"/>
  <c r="I22" i="4"/>
  <c r="AA22" i="4"/>
  <c r="K116" i="4"/>
  <c r="K92" i="4" s="1"/>
  <c r="K89" i="4" s="1"/>
  <c r="K7" i="4" s="1"/>
  <c r="I10" i="7" s="1"/>
  <c r="G24" i="6"/>
  <c r="G22" i="6" s="1"/>
  <c r="T26" i="6"/>
  <c r="J22" i="4"/>
  <c r="S28" i="6"/>
  <c r="S30" i="6"/>
  <c r="H22" i="4"/>
  <c r="Z22" i="4"/>
  <c r="L116" i="4"/>
  <c r="L92" i="4" s="1"/>
  <c r="L89" i="4" s="1"/>
  <c r="L7" i="4" s="1"/>
  <c r="J10" i="7" s="1"/>
  <c r="J105" i="8" s="1"/>
  <c r="AC105" i="8" s="1"/>
  <c r="H47" i="5"/>
  <c r="S29" i="6"/>
  <c r="D19" i="8"/>
  <c r="D11" i="8" s="1"/>
  <c r="J34" i="3"/>
  <c r="J27" i="3" s="1"/>
  <c r="J15" i="3" s="1"/>
  <c r="W11" i="8" s="1"/>
  <c r="J67" i="3"/>
  <c r="J16" i="3" s="1"/>
  <c r="W12" i="8" s="1"/>
  <c r="K22" i="4"/>
  <c r="AC22" i="4"/>
  <c r="M116" i="4"/>
  <c r="M92" i="4" s="1"/>
  <c r="M89" i="4" s="1"/>
  <c r="M7" i="4" s="1"/>
  <c r="K10" i="7" s="1"/>
  <c r="K105" i="8" s="1"/>
  <c r="AD105" i="8" s="1"/>
  <c r="AD38" i="5"/>
  <c r="AD6" i="5" s="1"/>
  <c r="AD5" i="5" s="1"/>
  <c r="F209" i="8"/>
  <c r="J10" i="9"/>
  <c r="J23" i="9" s="1"/>
  <c r="F22" i="6"/>
  <c r="T23" i="6"/>
  <c r="T27" i="6"/>
  <c r="J47" i="5"/>
  <c r="G55" i="7"/>
  <c r="W70" i="7"/>
  <c r="J70" i="7" s="1"/>
  <c r="L22" i="4"/>
  <c r="AD22" i="4"/>
  <c r="K10" i="9"/>
  <c r="K23" i="9" s="1"/>
  <c r="G209" i="8"/>
  <c r="M22" i="4"/>
  <c r="G116" i="4"/>
  <c r="G92" i="4" s="1"/>
  <c r="G89" i="4" s="1"/>
  <c r="G7" i="4" s="1"/>
  <c r="E10" i="7" s="1"/>
  <c r="W58" i="7"/>
  <c r="J56" i="7" s="1"/>
  <c r="F56" i="7"/>
  <c r="X70" i="7"/>
  <c r="K70" i="7" s="1"/>
  <c r="G70" i="7"/>
  <c r="M10" i="9"/>
  <c r="M23" i="9" s="1"/>
  <c r="I209" i="8"/>
  <c r="W9" i="6"/>
  <c r="AB209" i="8" s="1"/>
  <c r="X58" i="7"/>
  <c r="K56" i="7" s="1"/>
  <c r="G56" i="7"/>
  <c r="N10" i="9"/>
  <c r="N23" i="9" s="1"/>
  <c r="J209" i="8"/>
  <c r="H209" i="8"/>
  <c r="O10" i="9"/>
  <c r="O23" i="9" s="1"/>
  <c r="K209" i="8"/>
  <c r="F12" i="10"/>
  <c r="F14" i="10" s="1"/>
  <c r="G6" i="10"/>
  <c r="C23" i="10"/>
  <c r="H13" i="10" s="1"/>
  <c r="H15" i="10" s="1"/>
  <c r="C21" i="10"/>
  <c r="C22" i="10"/>
  <c r="G19" i="7" l="1"/>
  <c r="I31" i="5"/>
  <c r="I30" i="5" s="1"/>
  <c r="U22" i="6"/>
  <c r="I82" i="4"/>
  <c r="I81" i="4" s="1"/>
  <c r="G50" i="7" s="1"/>
  <c r="J183" i="8"/>
  <c r="AC183" i="8" s="1"/>
  <c r="J184" i="8"/>
  <c r="AC184" i="8" s="1"/>
  <c r="F15" i="10"/>
  <c r="J68" i="9"/>
  <c r="F104" i="8"/>
  <c r="Y104" i="8" s="1"/>
  <c r="F12" i="7"/>
  <c r="X270" i="8"/>
  <c r="X65" i="4"/>
  <c r="I107" i="8"/>
  <c r="AB107" i="8" s="1"/>
  <c r="E269" i="8"/>
  <c r="G22" i="4"/>
  <c r="F107" i="7"/>
  <c r="F155" i="8" s="1"/>
  <c r="Y155" i="8" s="1"/>
  <c r="E107" i="7"/>
  <c r="E155" i="8" s="1"/>
  <c r="X155" i="8" s="1"/>
  <c r="E48" i="7"/>
  <c r="E47" i="7" s="1"/>
  <c r="F49" i="7"/>
  <c r="L68" i="9"/>
  <c r="H104" i="8"/>
  <c r="AA104" i="8" s="1"/>
  <c r="H70" i="7"/>
  <c r="H12" i="7"/>
  <c r="K68" i="9"/>
  <c r="C24" i="10"/>
  <c r="E105" i="8"/>
  <c r="X105" i="8" s="1"/>
  <c r="E55" i="7"/>
  <c r="K11" i="9"/>
  <c r="K24" i="9" s="1"/>
  <c r="K55" i="7"/>
  <c r="I27" i="6"/>
  <c r="V27" i="6"/>
  <c r="I25" i="6"/>
  <c r="V25" i="6"/>
  <c r="K226" i="8"/>
  <c r="M20" i="4"/>
  <c r="O69" i="9" s="1"/>
  <c r="K185" i="8" s="1"/>
  <c r="AD185" i="8" s="1"/>
  <c r="M6" i="4"/>
  <c r="AC226" i="8"/>
  <c r="AC20" i="4"/>
  <c r="AC6" i="4"/>
  <c r="AC5" i="4" s="1"/>
  <c r="Z226" i="8"/>
  <c r="Z20" i="4"/>
  <c r="Z6" i="4"/>
  <c r="Z5" i="4" s="1"/>
  <c r="M68" i="9"/>
  <c r="H29" i="6"/>
  <c r="U29" i="6"/>
  <c r="H226" i="8"/>
  <c r="J20" i="4"/>
  <c r="J6" i="4"/>
  <c r="I105" i="8"/>
  <c r="AB105" i="8" s="1"/>
  <c r="I55" i="7"/>
  <c r="J55" i="7"/>
  <c r="I26" i="6"/>
  <c r="V26" i="6"/>
  <c r="V23" i="7"/>
  <c r="AD226" i="8"/>
  <c r="AD20" i="4"/>
  <c r="AD6" i="4"/>
  <c r="AD5" i="4" s="1"/>
  <c r="F19" i="7"/>
  <c r="H31" i="5"/>
  <c r="H30" i="5" s="1"/>
  <c r="T22" i="6"/>
  <c r="H82" i="4"/>
  <c r="H81" i="4" s="1"/>
  <c r="F50" i="7" s="1"/>
  <c r="AA226" i="8"/>
  <c r="AA20" i="4"/>
  <c r="AA6" i="4"/>
  <c r="AA5" i="4" s="1"/>
  <c r="H30" i="6"/>
  <c r="U30" i="6"/>
  <c r="E12" i="7"/>
  <c r="K12" i="7"/>
  <c r="J12" i="7"/>
  <c r="I23" i="6"/>
  <c r="V23" i="6"/>
  <c r="H12" i="10"/>
  <c r="H14" i="10" s="1"/>
  <c r="C25" i="10"/>
  <c r="H56" i="7"/>
  <c r="L11" i="9" s="1"/>
  <c r="L24" i="9" s="1"/>
  <c r="I226" i="8"/>
  <c r="K20" i="4"/>
  <c r="M69" i="9" s="1"/>
  <c r="I185" i="8" s="1"/>
  <c r="AB185" i="8" s="1"/>
  <c r="K6" i="4"/>
  <c r="F226" i="8"/>
  <c r="H20" i="4"/>
  <c r="H6" i="4"/>
  <c r="H24" i="6"/>
  <c r="U24" i="6"/>
  <c r="I8" i="9"/>
  <c r="I22" i="9" s="1"/>
  <c r="E114" i="8"/>
  <c r="X114" i="8" s="1"/>
  <c r="E93" i="7"/>
  <c r="E141" i="8" s="1"/>
  <c r="X141" i="8" s="1"/>
  <c r="J11" i="9"/>
  <c r="J24" i="9" s="1"/>
  <c r="G101" i="7"/>
  <c r="H6" i="10"/>
  <c r="I6" i="10" s="1"/>
  <c r="J6" i="10" s="1"/>
  <c r="K6" i="10" s="1"/>
  <c r="L6" i="10" s="1"/>
  <c r="M6" i="10" s="1"/>
  <c r="N6" i="10" s="1"/>
  <c r="O6" i="10" s="1"/>
  <c r="P6" i="10" s="1"/>
  <c r="Q6" i="10" s="1"/>
  <c r="R6" i="10" s="1"/>
  <c r="S6" i="10" s="1"/>
  <c r="T6" i="10" s="1"/>
  <c r="U6" i="10" s="1"/>
  <c r="V6" i="10" s="1"/>
  <c r="W6" i="10" s="1"/>
  <c r="X6" i="10" s="1"/>
  <c r="Y6" i="10" s="1"/>
  <c r="Z6" i="10" s="1"/>
  <c r="AA6" i="10" s="1"/>
  <c r="AB6" i="10" s="1"/>
  <c r="AC6" i="10" s="1"/>
  <c r="AD6" i="10" s="1"/>
  <c r="AE6" i="10" s="1"/>
  <c r="AF6" i="10" s="1"/>
  <c r="AG6" i="10" s="1"/>
  <c r="AH6" i="10" s="1"/>
  <c r="AI6" i="10" s="1"/>
  <c r="AJ6" i="10" s="1"/>
  <c r="AK6" i="10" s="1"/>
  <c r="G12" i="10"/>
  <c r="G14" i="10" s="1"/>
  <c r="J226" i="8"/>
  <c r="L6" i="4"/>
  <c r="L20" i="4"/>
  <c r="AB22" i="4"/>
  <c r="G226" i="8"/>
  <c r="I20" i="4"/>
  <c r="K69" i="9" s="1"/>
  <c r="G185" i="8" s="1"/>
  <c r="Z185" i="8" s="1"/>
  <c r="I6" i="4"/>
  <c r="K184" i="8"/>
  <c r="AD184" i="8" s="1"/>
  <c r="K183" i="8"/>
  <c r="AD183" i="8" s="1"/>
  <c r="H28" i="6"/>
  <c r="U28" i="6"/>
  <c r="G107" i="8"/>
  <c r="Z107" i="8" s="1"/>
  <c r="N11" i="9" l="1"/>
  <c r="N24" i="9" s="1"/>
  <c r="K101" i="7"/>
  <c r="I101" i="7"/>
  <c r="H101" i="7"/>
  <c r="W25" i="6"/>
  <c r="J25" i="6"/>
  <c r="I24" i="6"/>
  <c r="V24" i="6"/>
  <c r="J8" i="9"/>
  <c r="J22" i="9" s="1"/>
  <c r="F114" i="8"/>
  <c r="Y114" i="8" s="1"/>
  <c r="F93" i="7"/>
  <c r="F141" i="8" s="1"/>
  <c r="Y141" i="8" s="1"/>
  <c r="I29" i="6"/>
  <c r="V29" i="6"/>
  <c r="F13" i="7"/>
  <c r="F108" i="8" s="1"/>
  <c r="Y108" i="8" s="1"/>
  <c r="H5" i="4"/>
  <c r="AB226" i="8"/>
  <c r="AB20" i="4"/>
  <c r="AB6" i="4"/>
  <c r="AB5" i="4" s="1"/>
  <c r="N69" i="9"/>
  <c r="J185" i="8" s="1"/>
  <c r="AC185" i="8" s="1"/>
  <c r="K5" i="4"/>
  <c r="I13" i="7"/>
  <c r="W23" i="6"/>
  <c r="J23" i="6"/>
  <c r="J5" i="4"/>
  <c r="H13" i="7"/>
  <c r="H108" i="8" s="1"/>
  <c r="AA108" i="8" s="1"/>
  <c r="E107" i="8"/>
  <c r="X107" i="8" s="1"/>
  <c r="I28" i="6"/>
  <c r="V28" i="6"/>
  <c r="J13" i="7"/>
  <c r="J108" i="8" s="1"/>
  <c r="AC108" i="8" s="1"/>
  <c r="L5" i="4"/>
  <c r="J107" i="8"/>
  <c r="AC107" i="8" s="1"/>
  <c r="J18" i="7"/>
  <c r="L69" i="9"/>
  <c r="H185" i="8" s="1"/>
  <c r="AA185" i="8" s="1"/>
  <c r="H184" i="8"/>
  <c r="AA184" i="8" s="1"/>
  <c r="H183" i="8"/>
  <c r="AA183" i="8" s="1"/>
  <c r="K107" i="8"/>
  <c r="AD107" i="8" s="1"/>
  <c r="W23" i="7"/>
  <c r="I11" i="9"/>
  <c r="I24" i="9" s="1"/>
  <c r="F101" i="7"/>
  <c r="E101" i="7"/>
  <c r="F48" i="7"/>
  <c r="F47" i="7" s="1"/>
  <c r="G49" i="7"/>
  <c r="G107" i="7" s="1"/>
  <c r="G155" i="8" s="1"/>
  <c r="Z155" i="8" s="1"/>
  <c r="X269" i="8"/>
  <c r="X22" i="4"/>
  <c r="G13" i="7"/>
  <c r="I5" i="4"/>
  <c r="W26" i="6"/>
  <c r="J26" i="6"/>
  <c r="M5" i="4"/>
  <c r="K13" i="7"/>
  <c r="K108" i="8" s="1"/>
  <c r="AD108" i="8" s="1"/>
  <c r="D22" i="10"/>
  <c r="D23" i="10"/>
  <c r="I13" i="10" s="1"/>
  <c r="D24" i="10"/>
  <c r="D21" i="10"/>
  <c r="E69" i="7"/>
  <c r="F107" i="8"/>
  <c r="Y107" i="8" s="1"/>
  <c r="F18" i="7"/>
  <c r="I30" i="6"/>
  <c r="V30" i="6"/>
  <c r="I183" i="8"/>
  <c r="AB183" i="8" s="1"/>
  <c r="I184" i="8"/>
  <c r="AB184" i="8" s="1"/>
  <c r="W27" i="6"/>
  <c r="J27" i="6"/>
  <c r="G184" i="8"/>
  <c r="Z184" i="8" s="1"/>
  <c r="G183" i="8"/>
  <c r="Z183" i="8" s="1"/>
  <c r="G149" i="8"/>
  <c r="Z149" i="8" s="1"/>
  <c r="G126" i="7"/>
  <c r="J69" i="9"/>
  <c r="F185" i="8" s="1"/>
  <c r="Y185" i="8" s="1"/>
  <c r="H22" i="6"/>
  <c r="M11" i="9"/>
  <c r="M24" i="9" s="1"/>
  <c r="J101" i="7"/>
  <c r="O11" i="9"/>
  <c r="O24" i="9" s="1"/>
  <c r="H18" i="7"/>
  <c r="H107" i="8"/>
  <c r="AA107" i="8" s="1"/>
  <c r="D98" i="9"/>
  <c r="D101" i="9" s="1"/>
  <c r="D102" i="9" s="1"/>
  <c r="D91" i="9"/>
  <c r="D94" i="9" s="1"/>
  <c r="D95" i="9" s="1"/>
  <c r="G6" i="4"/>
  <c r="E226" i="8"/>
  <c r="J22" i="3"/>
  <c r="D22" i="3"/>
  <c r="G20" i="4"/>
  <c r="F184" i="8"/>
  <c r="Y184" i="8" s="1"/>
  <c r="F183" i="8"/>
  <c r="Y183" i="8" s="1"/>
  <c r="K8" i="9"/>
  <c r="K22" i="9" s="1"/>
  <c r="G114" i="8"/>
  <c r="Z114" i="8" s="1"/>
  <c r="G93" i="7"/>
  <c r="G141" i="8" s="1"/>
  <c r="Z141" i="8" s="1"/>
  <c r="E149" i="8" l="1"/>
  <c r="X149" i="8" s="1"/>
  <c r="E126" i="7"/>
  <c r="H19" i="7"/>
  <c r="V22" i="6"/>
  <c r="J31" i="5"/>
  <c r="J30" i="5" s="1"/>
  <c r="J82" i="4"/>
  <c r="J81" i="4" s="1"/>
  <c r="H50" i="7" s="1"/>
  <c r="E24" i="10"/>
  <c r="E22" i="10"/>
  <c r="E23" i="10"/>
  <c r="J13" i="10" s="1"/>
  <c r="E21" i="10"/>
  <c r="F69" i="7"/>
  <c r="G108" i="8"/>
  <c r="Z108" i="8" s="1"/>
  <c r="G18" i="7"/>
  <c r="F149" i="8"/>
  <c r="Y149" i="8" s="1"/>
  <c r="F126" i="7"/>
  <c r="K25" i="6"/>
  <c r="Y25" i="6" s="1"/>
  <c r="X25" i="6"/>
  <c r="X226" i="8"/>
  <c r="X20" i="4"/>
  <c r="X6" i="4"/>
  <c r="X5" i="4" s="1"/>
  <c r="N70" i="9"/>
  <c r="J186" i="8" s="1"/>
  <c r="AC186" i="8" s="1"/>
  <c r="N81" i="9"/>
  <c r="N61" i="9"/>
  <c r="J177" i="8" s="1"/>
  <c r="AC177" i="8" s="1"/>
  <c r="J113" i="8"/>
  <c r="AC113" i="8" s="1"/>
  <c r="I108" i="8"/>
  <c r="AB108" i="8" s="1"/>
  <c r="I18" i="7"/>
  <c r="W24" i="6"/>
  <c r="J24" i="6"/>
  <c r="I14" i="10"/>
  <c r="I15" i="10"/>
  <c r="J15" i="10" s="1"/>
  <c r="L81" i="9"/>
  <c r="L61" i="9"/>
  <c r="H177" i="8" s="1"/>
  <c r="AA177" i="8" s="1"/>
  <c r="H113" i="8"/>
  <c r="AA113" i="8" s="1"/>
  <c r="L70" i="9"/>
  <c r="H186" i="8" s="1"/>
  <c r="AA186" i="8" s="1"/>
  <c r="H22" i="7"/>
  <c r="I12" i="10"/>
  <c r="D25" i="10"/>
  <c r="J29" i="6"/>
  <c r="W29" i="6"/>
  <c r="H149" i="8"/>
  <c r="AA149" i="8" s="1"/>
  <c r="H126" i="7"/>
  <c r="D16" i="8"/>
  <c r="D10" i="8" s="1"/>
  <c r="D9" i="8" s="1"/>
  <c r="D14" i="3"/>
  <c r="D13" i="3" s="1"/>
  <c r="D7" i="3" s="1"/>
  <c r="X23" i="7"/>
  <c r="I149" i="8"/>
  <c r="AB149" i="8" s="1"/>
  <c r="I126" i="7"/>
  <c r="J81" i="9"/>
  <c r="J61" i="9"/>
  <c r="F177" i="8" s="1"/>
  <c r="Y177" i="8" s="1"/>
  <c r="F113" i="8"/>
  <c r="Y113" i="8" s="1"/>
  <c r="F22" i="7"/>
  <c r="K18" i="7"/>
  <c r="K149" i="8"/>
  <c r="AD149" i="8" s="1"/>
  <c r="K126" i="7"/>
  <c r="I22" i="6"/>
  <c r="W16" i="8"/>
  <c r="J14" i="3"/>
  <c r="J30" i="6"/>
  <c r="W30" i="6"/>
  <c r="H107" i="7"/>
  <c r="H155" i="8" s="1"/>
  <c r="AA155" i="8" s="1"/>
  <c r="H49" i="7"/>
  <c r="G48" i="7"/>
  <c r="G47" i="7" s="1"/>
  <c r="K26" i="6"/>
  <c r="Y26" i="6" s="1"/>
  <c r="X26" i="6"/>
  <c r="E13" i="7"/>
  <c r="G5" i="4"/>
  <c r="J126" i="7"/>
  <c r="J149" i="8"/>
  <c r="AC149" i="8" s="1"/>
  <c r="K27" i="6"/>
  <c r="Y27" i="6" s="1"/>
  <c r="X27" i="6"/>
  <c r="I26" i="9"/>
  <c r="J28" i="6"/>
  <c r="W28" i="6"/>
  <c r="K23" i="6"/>
  <c r="X23" i="6"/>
  <c r="E25" i="10" l="1"/>
  <c r="J12" i="10"/>
  <c r="K15" i="10"/>
  <c r="F24" i="10"/>
  <c r="F22" i="10"/>
  <c r="F21" i="10"/>
  <c r="F23" i="10"/>
  <c r="K13" i="10" s="1"/>
  <c r="G69" i="7"/>
  <c r="Y23" i="6"/>
  <c r="K28" i="6"/>
  <c r="Y28" i="6" s="1"/>
  <c r="X28" i="6"/>
  <c r="O81" i="9"/>
  <c r="O61" i="9"/>
  <c r="K177" i="8" s="1"/>
  <c r="AD177" i="8" s="1"/>
  <c r="K113" i="8"/>
  <c r="AD113" i="8" s="1"/>
  <c r="O70" i="9"/>
  <c r="K186" i="8" s="1"/>
  <c r="AD186" i="8" s="1"/>
  <c r="E108" i="8"/>
  <c r="X108" i="8" s="1"/>
  <c r="E18" i="7"/>
  <c r="F117" i="8"/>
  <c r="Y117" i="8" s="1"/>
  <c r="K24" i="6"/>
  <c r="Y24" i="6" s="1"/>
  <c r="X24" i="6"/>
  <c r="K70" i="9"/>
  <c r="G186" i="8" s="1"/>
  <c r="Z186" i="8" s="1"/>
  <c r="K61" i="9"/>
  <c r="G177" i="8" s="1"/>
  <c r="Z177" i="8" s="1"/>
  <c r="K81" i="9"/>
  <c r="G22" i="7"/>
  <c r="G113" i="8"/>
  <c r="Z113" i="8" s="1"/>
  <c r="H48" i="9"/>
  <c r="H63" i="7"/>
  <c r="G63" i="7"/>
  <c r="F63" i="7"/>
  <c r="E63" i="7"/>
  <c r="I63" i="7"/>
  <c r="E7" i="3"/>
  <c r="K63" i="7"/>
  <c r="J63" i="7"/>
  <c r="D6" i="3"/>
  <c r="E8" i="3" s="1"/>
  <c r="H117" i="8"/>
  <c r="AA117" i="8" s="1"/>
  <c r="X82" i="4"/>
  <c r="X81" i="4" s="1"/>
  <c r="X31" i="5"/>
  <c r="X30" i="5" s="1"/>
  <c r="K30" i="6"/>
  <c r="Y30" i="6" s="1"/>
  <c r="X30" i="6"/>
  <c r="W10" i="8"/>
  <c r="W9" i="8" s="1"/>
  <c r="J13" i="3"/>
  <c r="J7" i="3" s="1"/>
  <c r="M70" i="9"/>
  <c r="I186" i="8" s="1"/>
  <c r="AB186" i="8" s="1"/>
  <c r="M61" i="9"/>
  <c r="I177" i="8" s="1"/>
  <c r="AB177" i="8" s="1"/>
  <c r="M81" i="9"/>
  <c r="I113" i="8"/>
  <c r="AB113" i="8" s="1"/>
  <c r="J26" i="9"/>
  <c r="L8" i="9"/>
  <c r="L22" i="9" s="1"/>
  <c r="H114" i="8"/>
  <c r="AA114" i="8" s="1"/>
  <c r="H93" i="7"/>
  <c r="H141" i="8" s="1"/>
  <c r="AA141" i="8" s="1"/>
  <c r="K29" i="6"/>
  <c r="Y29" i="6" s="1"/>
  <c r="X29" i="6"/>
  <c r="J22" i="6"/>
  <c r="H48" i="7"/>
  <c r="H47" i="7" s="1"/>
  <c r="I107" i="7"/>
  <c r="I155" i="8" s="1"/>
  <c r="AB155" i="8" s="1"/>
  <c r="I49" i="7"/>
  <c r="I19" i="7"/>
  <c r="K82" i="4"/>
  <c r="K81" i="4" s="1"/>
  <c r="I50" i="7" s="1"/>
  <c r="W22" i="6"/>
  <c r="K31" i="5"/>
  <c r="K30" i="5" s="1"/>
  <c r="J14" i="10"/>
  <c r="J38" i="9" l="1"/>
  <c r="K26" i="9"/>
  <c r="G22" i="10"/>
  <c r="G24" i="10"/>
  <c r="G21" i="10"/>
  <c r="G23" i="10"/>
  <c r="L13" i="10" s="1"/>
  <c r="H69" i="7"/>
  <c r="K38" i="9"/>
  <c r="O38" i="9"/>
  <c r="L82" i="4"/>
  <c r="L81" i="4" s="1"/>
  <c r="J50" i="7" s="1"/>
  <c r="X22" i="6"/>
  <c r="J19" i="7"/>
  <c r="L31" i="5"/>
  <c r="L30" i="5" s="1"/>
  <c r="K7" i="3"/>
  <c r="J6" i="3"/>
  <c r="K8" i="3" s="1"/>
  <c r="L38" i="9"/>
  <c r="N38" i="9"/>
  <c r="F25" i="10"/>
  <c r="K12" i="10"/>
  <c r="K14" i="10" s="1"/>
  <c r="Y82" i="4"/>
  <c r="Y81" i="4" s="1"/>
  <c r="Y31" i="5"/>
  <c r="Y30" i="5" s="1"/>
  <c r="G117" i="8"/>
  <c r="Z117" i="8" s="1"/>
  <c r="I61" i="9"/>
  <c r="E177" i="8" s="1"/>
  <c r="X177" i="8" s="1"/>
  <c r="I81" i="9"/>
  <c r="E113" i="8"/>
  <c r="X113" i="8" s="1"/>
  <c r="E22" i="7"/>
  <c r="J70" i="9"/>
  <c r="F186" i="8" s="1"/>
  <c r="Y186" i="8" s="1"/>
  <c r="L15" i="10"/>
  <c r="M8" i="9"/>
  <c r="M22" i="9" s="1"/>
  <c r="I93" i="7"/>
  <c r="I141" i="8" s="1"/>
  <c r="AB141" i="8" s="1"/>
  <c r="I114" i="8"/>
  <c r="AB114" i="8" s="1"/>
  <c r="I22" i="7"/>
  <c r="M38" i="9"/>
  <c r="K22" i="6"/>
  <c r="I48" i="7"/>
  <c r="I47" i="7" s="1"/>
  <c r="J49" i="7"/>
  <c r="H35" i="9"/>
  <c r="H23" i="10" l="1"/>
  <c r="M13" i="10" s="1"/>
  <c r="H21" i="10"/>
  <c r="H22" i="10"/>
  <c r="I69" i="7"/>
  <c r="H24" i="10"/>
  <c r="H36" i="9"/>
  <c r="J48" i="7"/>
  <c r="J47" i="7" s="1"/>
  <c r="K107" i="7"/>
  <c r="K155" i="8" s="1"/>
  <c r="AD155" i="8" s="1"/>
  <c r="K49" i="7"/>
  <c r="N8" i="9"/>
  <c r="N22" i="9" s="1"/>
  <c r="J93" i="7"/>
  <c r="J141" i="8" s="1"/>
  <c r="AC141" i="8" s="1"/>
  <c r="J114" i="8"/>
  <c r="AC114" i="8" s="1"/>
  <c r="J22" i="7"/>
  <c r="G25" i="10"/>
  <c r="L12" i="10"/>
  <c r="I117" i="8"/>
  <c r="AB117" i="8" s="1"/>
  <c r="J107" i="7"/>
  <c r="J155" i="8" s="1"/>
  <c r="AC155" i="8" s="1"/>
  <c r="Z31" i="5"/>
  <c r="Z30" i="5" s="1"/>
  <c r="Z82" i="4"/>
  <c r="Z81" i="4" s="1"/>
  <c r="Y22" i="6"/>
  <c r="M82" i="4"/>
  <c r="M81" i="4" s="1"/>
  <c r="K50" i="7" s="1"/>
  <c r="M31" i="5"/>
  <c r="M30" i="5" s="1"/>
  <c r="K19" i="7"/>
  <c r="L26" i="9"/>
  <c r="L14" i="10"/>
  <c r="M15" i="10"/>
  <c r="E117" i="8"/>
  <c r="X117" i="8" s="1"/>
  <c r="E27" i="7"/>
  <c r="K93" i="7" l="1"/>
  <c r="K141" i="8" s="1"/>
  <c r="AD141" i="8" s="1"/>
  <c r="K114" i="8"/>
  <c r="AD114" i="8" s="1"/>
  <c r="O8" i="9"/>
  <c r="O22" i="9" s="1"/>
  <c r="K22" i="7"/>
  <c r="I23" i="10"/>
  <c r="N13" i="10" s="1"/>
  <c r="I24" i="10"/>
  <c r="I22" i="10"/>
  <c r="I21" i="10"/>
  <c r="J69" i="7"/>
  <c r="H25" i="10"/>
  <c r="M12" i="10"/>
  <c r="AA31" i="5"/>
  <c r="AA30" i="5" s="1"/>
  <c r="AA82" i="4"/>
  <c r="AA81" i="4" s="1"/>
  <c r="K48" i="7"/>
  <c r="K47" i="7" s="1"/>
  <c r="M14" i="10"/>
  <c r="J117" i="8"/>
  <c r="AC117" i="8" s="1"/>
  <c r="M26" i="9"/>
  <c r="I62" i="9"/>
  <c r="E178" i="8" s="1"/>
  <c r="X178" i="8" s="1"/>
  <c r="E89" i="7"/>
  <c r="R33" i="7"/>
  <c r="E122" i="8"/>
  <c r="X122" i="8" s="1"/>
  <c r="I25" i="10" l="1"/>
  <c r="N12" i="10"/>
  <c r="J23" i="10"/>
  <c r="O13" i="10" s="1"/>
  <c r="J21" i="10"/>
  <c r="J22" i="10"/>
  <c r="J24" i="10"/>
  <c r="K69" i="7"/>
  <c r="N26" i="9"/>
  <c r="E137" i="8"/>
  <c r="X137" i="8" s="1"/>
  <c r="N14" i="10"/>
  <c r="K117" i="8"/>
  <c r="AD117" i="8" s="1"/>
  <c r="R32" i="7"/>
  <c r="R28" i="7"/>
  <c r="R31" i="7"/>
  <c r="E28" i="7" s="1"/>
  <c r="N15" i="10"/>
  <c r="O15" i="10" s="1"/>
  <c r="O26" i="9" l="1"/>
  <c r="K23" i="10"/>
  <c r="P13" i="10" s="1"/>
  <c r="P15" i="10" s="1"/>
  <c r="K21" i="10"/>
  <c r="K24" i="10"/>
  <c r="K22" i="10"/>
  <c r="J25" i="10"/>
  <c r="O12" i="10"/>
  <c r="O14" i="10"/>
  <c r="E123" i="8"/>
  <c r="X123" i="8" s="1"/>
  <c r="R35" i="7"/>
  <c r="E91" i="7"/>
  <c r="E31" i="7"/>
  <c r="L22" i="10" l="1"/>
  <c r="L23" i="10"/>
  <c r="Q13" i="10" s="1"/>
  <c r="L24" i="10"/>
  <c r="L21" i="10"/>
  <c r="E139" i="8"/>
  <c r="X139" i="8" s="1"/>
  <c r="E96" i="7"/>
  <c r="P14" i="10"/>
  <c r="I63" i="9"/>
  <c r="E179" i="8" s="1"/>
  <c r="X179" i="8" s="1"/>
  <c r="I7" i="9"/>
  <c r="I48" i="9"/>
  <c r="E126" i="8"/>
  <c r="X126" i="8" s="1"/>
  <c r="E34" i="7"/>
  <c r="E35" i="7"/>
  <c r="E33" i="7" s="1"/>
  <c r="P12" i="10"/>
  <c r="K25" i="10"/>
  <c r="E128" i="8" l="1"/>
  <c r="X128" i="8" s="1"/>
  <c r="E65" i="7"/>
  <c r="E129" i="8"/>
  <c r="X129" i="8" s="1"/>
  <c r="E64" i="7"/>
  <c r="I39" i="9"/>
  <c r="I35" i="9" s="1"/>
  <c r="I40" i="9"/>
  <c r="I36" i="9" s="1"/>
  <c r="E71" i="7"/>
  <c r="E130" i="8"/>
  <c r="X130" i="8" s="1"/>
  <c r="I54" i="9"/>
  <c r="E144" i="8"/>
  <c r="X144" i="8" s="1"/>
  <c r="E127" i="7"/>
  <c r="E121" i="7"/>
  <c r="E102" i="7"/>
  <c r="E108" i="7" s="1"/>
  <c r="M24" i="10"/>
  <c r="M21" i="10"/>
  <c r="M22" i="10"/>
  <c r="M23" i="10"/>
  <c r="R13" i="10" s="1"/>
  <c r="Q12" i="10"/>
  <c r="Q14" i="10" s="1"/>
  <c r="L25" i="10"/>
  <c r="I5" i="9"/>
  <c r="I21" i="9"/>
  <c r="Q15" i="10"/>
  <c r="R15" i="10" s="1"/>
  <c r="N22" i="10" l="1"/>
  <c r="N23" i="10"/>
  <c r="S13" i="10" s="1"/>
  <c r="N21" i="10"/>
  <c r="E125" i="7"/>
  <c r="E62" i="7"/>
  <c r="M25" i="10"/>
  <c r="R12" i="10"/>
  <c r="R14" i="10" s="1"/>
  <c r="N24" i="10" l="1"/>
  <c r="E78" i="7"/>
  <c r="I64" i="9"/>
  <c r="E180" i="8" s="1"/>
  <c r="X180" i="8" s="1"/>
  <c r="S15" i="10"/>
  <c r="S12" i="10"/>
  <c r="S14" i="10" s="1"/>
  <c r="N25" i="10"/>
  <c r="E72" i="7" l="1"/>
  <c r="E58" i="7"/>
  <c r="O22" i="10"/>
  <c r="O23" i="10"/>
  <c r="T13" i="10" s="1"/>
  <c r="O24" i="10"/>
  <c r="O21" i="10"/>
  <c r="P23" i="10" l="1"/>
  <c r="U13" i="10" s="1"/>
  <c r="P21" i="10"/>
  <c r="P24" i="10"/>
  <c r="P22" i="10"/>
  <c r="O25" i="10"/>
  <c r="T12" i="10"/>
  <c r="T14" i="10" s="1"/>
  <c r="F116" i="7"/>
  <c r="F164" i="8" s="1"/>
  <c r="Y164" i="8" s="1"/>
  <c r="E54" i="7"/>
  <c r="I25" i="9"/>
  <c r="I19" i="9" s="1"/>
  <c r="F24" i="7"/>
  <c r="I82" i="9"/>
  <c r="E113" i="7"/>
  <c r="E68" i="7"/>
  <c r="T15" i="10"/>
  <c r="U15" i="10" s="1"/>
  <c r="J9" i="9" l="1"/>
  <c r="F119" i="8"/>
  <c r="Y119" i="8" s="1"/>
  <c r="F94" i="7"/>
  <c r="F142" i="8" s="1"/>
  <c r="Y142" i="8" s="1"/>
  <c r="F27" i="7"/>
  <c r="I80" i="9"/>
  <c r="E60" i="7"/>
  <c r="I79" i="9" s="1"/>
  <c r="E161" i="8"/>
  <c r="X161" i="8" s="1"/>
  <c r="E115" i="7"/>
  <c r="P25" i="10"/>
  <c r="U12" i="10"/>
  <c r="Q22" i="10"/>
  <c r="Q21" i="10"/>
  <c r="Q23" i="10"/>
  <c r="V13" i="10" s="1"/>
  <c r="I85" i="9"/>
  <c r="I86" i="9" s="1"/>
  <c r="I75" i="9"/>
  <c r="I74" i="9"/>
  <c r="E45" i="7"/>
  <c r="U14" i="10"/>
  <c r="E81" i="7" l="1"/>
  <c r="Q25" i="10"/>
  <c r="V12" i="10"/>
  <c r="V14" i="10" s="1"/>
  <c r="Q24" i="10"/>
  <c r="E163" i="8"/>
  <c r="X163" i="8" s="1"/>
  <c r="E117" i="7"/>
  <c r="J71" i="9"/>
  <c r="J62" i="9"/>
  <c r="F178" i="8" s="1"/>
  <c r="Y178" i="8" s="1"/>
  <c r="F122" i="8"/>
  <c r="Y122" i="8" s="1"/>
  <c r="F89" i="7"/>
  <c r="S33" i="7"/>
  <c r="V15" i="10"/>
  <c r="R23" i="10" l="1"/>
  <c r="W13" i="10" s="1"/>
  <c r="R21" i="10"/>
  <c r="R24" i="10"/>
  <c r="R22" i="10"/>
  <c r="E165" i="8"/>
  <c r="X165" i="8" s="1"/>
  <c r="E119" i="7"/>
  <c r="S28" i="7"/>
  <c r="S32" i="7"/>
  <c r="S31" i="7"/>
  <c r="F28" i="7" s="1"/>
  <c r="F137" i="8"/>
  <c r="Y137" i="8" s="1"/>
  <c r="F123" i="8" l="1"/>
  <c r="Y123" i="8" s="1"/>
  <c r="F91" i="7"/>
  <c r="S35" i="7"/>
  <c r="F31" i="7"/>
  <c r="R25" i="10"/>
  <c r="W12" i="10"/>
  <c r="W14" i="10" s="1"/>
  <c r="S23" i="10"/>
  <c r="X13" i="10" s="1"/>
  <c r="S21" i="10"/>
  <c r="S22" i="10"/>
  <c r="W15" i="10"/>
  <c r="X15" i="10" l="1"/>
  <c r="J48" i="9"/>
  <c r="J7" i="9"/>
  <c r="J63" i="9"/>
  <c r="F179" i="8" s="1"/>
  <c r="Y179" i="8" s="1"/>
  <c r="F126" i="8"/>
  <c r="Y126" i="8" s="1"/>
  <c r="F34" i="7"/>
  <c r="F35" i="7"/>
  <c r="X12" i="10"/>
  <c r="X14" i="10" s="1"/>
  <c r="S25" i="10"/>
  <c r="S24" i="10"/>
  <c r="F139" i="8"/>
  <c r="Y139" i="8" s="1"/>
  <c r="F96" i="7"/>
  <c r="J54" i="9" l="1"/>
  <c r="F144" i="8"/>
  <c r="Y144" i="8" s="1"/>
  <c r="F127" i="7"/>
  <c r="F121" i="7"/>
  <c r="F102" i="7"/>
  <c r="F108" i="7" s="1"/>
  <c r="F129" i="8"/>
  <c r="Y129" i="8" s="1"/>
  <c r="F64" i="7"/>
  <c r="T22" i="10"/>
  <c r="T21" i="10"/>
  <c r="T23" i="10"/>
  <c r="Y13" i="10" s="1"/>
  <c r="T24" i="10"/>
  <c r="F33" i="7"/>
  <c r="Y15" i="10"/>
  <c r="J21" i="9"/>
  <c r="J5" i="9"/>
  <c r="J40" i="9"/>
  <c r="J36" i="9" s="1"/>
  <c r="F71" i="7"/>
  <c r="F130" i="8"/>
  <c r="Y130" i="8" s="1"/>
  <c r="J39" i="9"/>
  <c r="J35" i="9" s="1"/>
  <c r="F128" i="8" l="1"/>
  <c r="Y128" i="8" s="1"/>
  <c r="F65" i="7"/>
  <c r="U21" i="10"/>
  <c r="U23" i="10"/>
  <c r="Z13" i="10" s="1"/>
  <c r="U22" i="10"/>
  <c r="Z15" i="10"/>
  <c r="F62" i="7"/>
  <c r="F125" i="7"/>
  <c r="Y12" i="10"/>
  <c r="Y14" i="10" s="1"/>
  <c r="T25" i="10"/>
  <c r="U25" i="10" l="1"/>
  <c r="Z12" i="10"/>
  <c r="F78" i="7"/>
  <c r="J64" i="9"/>
  <c r="F180" i="8" s="1"/>
  <c r="Y180" i="8" s="1"/>
  <c r="Z14" i="10"/>
  <c r="U24" i="10"/>
  <c r="F72" i="7" l="1"/>
  <c r="F58" i="7"/>
  <c r="V22" i="10"/>
  <c r="V23" i="10"/>
  <c r="AA13" i="10" s="1"/>
  <c r="V21" i="10"/>
  <c r="AA15" i="10" l="1"/>
  <c r="V24" i="10"/>
  <c r="G116" i="7"/>
  <c r="G164" i="8" s="1"/>
  <c r="Z164" i="8" s="1"/>
  <c r="F54" i="7"/>
  <c r="V25" i="10"/>
  <c r="AA12" i="10"/>
  <c r="AA14" i="10" s="1"/>
  <c r="J25" i="9"/>
  <c r="J19" i="9" s="1"/>
  <c r="G24" i="7"/>
  <c r="J82" i="9"/>
  <c r="F113" i="7"/>
  <c r="F68" i="7"/>
  <c r="F161" i="8" l="1"/>
  <c r="Y161" i="8" s="1"/>
  <c r="F115" i="7"/>
  <c r="W22" i="10"/>
  <c r="W23" i="10"/>
  <c r="AB13" i="10" s="1"/>
  <c r="AB15" i="10" s="1"/>
  <c r="W21" i="10"/>
  <c r="J74" i="9"/>
  <c r="J75" i="9"/>
  <c r="J85" i="9"/>
  <c r="J86" i="9" s="1"/>
  <c r="F45" i="7"/>
  <c r="J80" i="9"/>
  <c r="F60" i="7"/>
  <c r="J79" i="9" s="1"/>
  <c r="K9" i="9"/>
  <c r="G119" i="8"/>
  <c r="Z119" i="8" s="1"/>
  <c r="G94" i="7"/>
  <c r="G142" i="8" s="1"/>
  <c r="Z142" i="8" s="1"/>
  <c r="G27" i="7"/>
  <c r="W24" i="10" l="1"/>
  <c r="W25" i="10"/>
  <c r="AB12" i="10"/>
  <c r="F163" i="8"/>
  <c r="Y163" i="8" s="1"/>
  <c r="F117" i="7"/>
  <c r="AB14" i="10"/>
  <c r="F81" i="7"/>
  <c r="K62" i="9"/>
  <c r="G178" i="8" s="1"/>
  <c r="Z178" i="8" s="1"/>
  <c r="K71" i="9"/>
  <c r="G122" i="8"/>
  <c r="Z122" i="8" s="1"/>
  <c r="G89" i="7"/>
  <c r="T33" i="7"/>
  <c r="T28" i="7" l="1"/>
  <c r="T32" i="7"/>
  <c r="T31" i="7"/>
  <c r="G28" i="7" s="1"/>
  <c r="F165" i="8"/>
  <c r="Y165" i="8" s="1"/>
  <c r="F119" i="7"/>
  <c r="G137" i="8"/>
  <c r="Z137" i="8" s="1"/>
  <c r="X23" i="10"/>
  <c r="AC13" i="10" s="1"/>
  <c r="X21" i="10"/>
  <c r="X22" i="10"/>
  <c r="X24" i="10"/>
  <c r="X25" i="10" l="1"/>
  <c r="AC12" i="10"/>
  <c r="T35" i="7"/>
  <c r="G123" i="8"/>
  <c r="Z123" i="8" s="1"/>
  <c r="G91" i="7"/>
  <c r="G31" i="7"/>
  <c r="Y22" i="10"/>
  <c r="Y24" i="10"/>
  <c r="Y21" i="10"/>
  <c r="Y23" i="10"/>
  <c r="AD13" i="10" s="1"/>
  <c r="AC14" i="10"/>
  <c r="AC15" i="10"/>
  <c r="AD15" i="10" s="1"/>
  <c r="Z23" i="10" l="1"/>
  <c r="AE13" i="10" s="1"/>
  <c r="Z21" i="10"/>
  <c r="Z24" i="10"/>
  <c r="Z22" i="10"/>
  <c r="G139" i="8"/>
  <c r="Z139" i="8" s="1"/>
  <c r="G96" i="7"/>
  <c r="K48" i="9"/>
  <c r="K63" i="9"/>
  <c r="G179" i="8" s="1"/>
  <c r="Z179" i="8" s="1"/>
  <c r="K7" i="9"/>
  <c r="G126" i="8"/>
  <c r="Z126" i="8" s="1"/>
  <c r="G35" i="7"/>
  <c r="G33" i="7" s="1"/>
  <c r="G34" i="7"/>
  <c r="AD14" i="10"/>
  <c r="Y25" i="10"/>
  <c r="AD12" i="10"/>
  <c r="AE15" i="10"/>
  <c r="G128" i="8" l="1"/>
  <c r="Z128" i="8" s="1"/>
  <c r="G65" i="7"/>
  <c r="K54" i="9"/>
  <c r="G144" i="8"/>
  <c r="Z144" i="8" s="1"/>
  <c r="G102" i="7"/>
  <c r="G108" i="7" s="1"/>
  <c r="G127" i="7"/>
  <c r="G121" i="7"/>
  <c r="G125" i="7" s="1"/>
  <c r="Z25" i="10"/>
  <c r="AE12" i="10"/>
  <c r="AA23" i="10"/>
  <c r="AF13" i="10" s="1"/>
  <c r="AA21" i="10"/>
  <c r="AA24" i="10"/>
  <c r="AA22" i="10"/>
  <c r="K39" i="9"/>
  <c r="K35" i="9" s="1"/>
  <c r="K40" i="9"/>
  <c r="K36" i="9" s="1"/>
  <c r="G130" i="8"/>
  <c r="Z130" i="8" s="1"/>
  <c r="G71" i="7"/>
  <c r="AF15" i="10"/>
  <c r="K5" i="9"/>
  <c r="K21" i="9"/>
  <c r="G129" i="8"/>
  <c r="Z129" i="8" s="1"/>
  <c r="G64" i="7"/>
  <c r="AE14" i="10"/>
  <c r="AB22" i="10" l="1"/>
  <c r="AB23" i="10"/>
  <c r="AG13" i="10" s="1"/>
  <c r="AB24" i="10"/>
  <c r="AB21" i="10"/>
  <c r="AF12" i="10"/>
  <c r="AF14" i="10" s="1"/>
  <c r="AA25" i="10"/>
  <c r="G62" i="7"/>
  <c r="AG15" i="10"/>
  <c r="G78" i="7" l="1"/>
  <c r="K64" i="9"/>
  <c r="G180" i="8" s="1"/>
  <c r="Z180" i="8" s="1"/>
  <c r="AC23" i="10"/>
  <c r="AH13" i="10" s="1"/>
  <c r="AC21" i="10"/>
  <c r="AC22" i="10"/>
  <c r="AG12" i="10"/>
  <c r="AG14" i="10" s="1"/>
  <c r="AB25" i="10"/>
  <c r="AH12" i="10" l="1"/>
  <c r="AC25" i="10"/>
  <c r="G72" i="7"/>
  <c r="G58" i="7"/>
  <c r="AH14" i="10"/>
  <c r="AC24" i="10"/>
  <c r="AH15" i="10"/>
  <c r="H116" i="7" l="1"/>
  <c r="H164" i="8" s="1"/>
  <c r="AA164" i="8" s="1"/>
  <c r="G54" i="7"/>
  <c r="AD22" i="10"/>
  <c r="AD23" i="10"/>
  <c r="AI13" i="10" s="1"/>
  <c r="AD21" i="10"/>
  <c r="K25" i="9"/>
  <c r="K19" i="9" s="1"/>
  <c r="H24" i="7"/>
  <c r="K82" i="9"/>
  <c r="G113" i="7"/>
  <c r="G68" i="7"/>
  <c r="G161" i="8" l="1"/>
  <c r="Z161" i="8" s="1"/>
  <c r="G115" i="7"/>
  <c r="AD25" i="10"/>
  <c r="AI12" i="10"/>
  <c r="AI14" i="10" s="1"/>
  <c r="K80" i="9"/>
  <c r="G60" i="7"/>
  <c r="K79" i="9" s="1"/>
  <c r="AD24" i="10"/>
  <c r="AI15" i="10"/>
  <c r="K74" i="9"/>
  <c r="K85" i="9"/>
  <c r="K86" i="9" s="1"/>
  <c r="K75" i="9"/>
  <c r="G45" i="7"/>
  <c r="L9" i="9"/>
  <c r="H94" i="7"/>
  <c r="H142" i="8" s="1"/>
  <c r="AA142" i="8" s="1"/>
  <c r="H119" i="8"/>
  <c r="AA119" i="8" s="1"/>
  <c r="H27" i="7"/>
  <c r="L71" i="9" l="1"/>
  <c r="L62" i="9"/>
  <c r="H178" i="8" s="1"/>
  <c r="AA178" i="8" s="1"/>
  <c r="H89" i="7"/>
  <c r="H122" i="8"/>
  <c r="AA122" i="8" s="1"/>
  <c r="U33" i="7"/>
  <c r="G163" i="8"/>
  <c r="Z163" i="8" s="1"/>
  <c r="G117" i="7"/>
  <c r="G81" i="7"/>
  <c r="AE22" i="10"/>
  <c r="AE21" i="10"/>
  <c r="AE23" i="10"/>
  <c r="AJ13" i="10" s="1"/>
  <c r="G165" i="8" l="1"/>
  <c r="Z165" i="8" s="1"/>
  <c r="G119" i="7"/>
  <c r="AE24" i="10"/>
  <c r="AE25" i="10"/>
  <c r="AJ12" i="10"/>
  <c r="AJ14" i="10" s="1"/>
  <c r="H137" i="8"/>
  <c r="AA137" i="8" s="1"/>
  <c r="U28" i="7"/>
  <c r="U31" i="7"/>
  <c r="U32" i="7"/>
  <c r="AJ15" i="10"/>
  <c r="AF23" i="10" l="1"/>
  <c r="AK13" i="10" s="1"/>
  <c r="AF21" i="10"/>
  <c r="AF24" i="10"/>
  <c r="AF22" i="10"/>
  <c r="H28" i="7"/>
  <c r="U35" i="7" l="1"/>
  <c r="H123" i="8"/>
  <c r="AA123" i="8" s="1"/>
  <c r="H91" i="7"/>
  <c r="H31" i="7"/>
  <c r="AF25" i="10"/>
  <c r="AK12" i="10"/>
  <c r="AK14" i="10" s="1"/>
  <c r="AG21" i="10"/>
  <c r="AG22" i="10"/>
  <c r="AG25" i="10" s="1"/>
  <c r="AG23" i="10"/>
  <c r="AG24" i="10"/>
  <c r="AK15" i="10"/>
  <c r="AH23" i="10" l="1"/>
  <c r="AH21" i="10"/>
  <c r="AH24" i="10"/>
  <c r="AH22" i="10"/>
  <c r="AH25" i="10" s="1"/>
  <c r="L63" i="9"/>
  <c r="H179" i="8" s="1"/>
  <c r="AA179" i="8" s="1"/>
  <c r="L7" i="9"/>
  <c r="L48" i="9"/>
  <c r="H126" i="8"/>
  <c r="AA126" i="8" s="1"/>
  <c r="H35" i="7"/>
  <c r="H33" i="7" s="1"/>
  <c r="H34" i="7"/>
  <c r="H139" i="8"/>
  <c r="AA139" i="8" s="1"/>
  <c r="H96" i="7"/>
  <c r="H128" i="8" l="1"/>
  <c r="AA128" i="8" s="1"/>
  <c r="H65" i="7"/>
  <c r="L54" i="9"/>
  <c r="H144" i="8"/>
  <c r="AA144" i="8" s="1"/>
  <c r="H121" i="7"/>
  <c r="H125" i="7" s="1"/>
  <c r="H127" i="7"/>
  <c r="H102" i="7"/>
  <c r="H108" i="7" s="1"/>
  <c r="H129" i="8"/>
  <c r="AA129" i="8" s="1"/>
  <c r="H64" i="7"/>
  <c r="L21" i="9"/>
  <c r="L5" i="9"/>
  <c r="L40" i="9"/>
  <c r="L36" i="9" s="1"/>
  <c r="L39" i="9"/>
  <c r="L35" i="9" s="1"/>
  <c r="H130" i="8"/>
  <c r="AA130" i="8" s="1"/>
  <c r="H71" i="7"/>
  <c r="AI23" i="10"/>
  <c r="AI24" i="10" s="1"/>
  <c r="AI21" i="10"/>
  <c r="AI22" i="10"/>
  <c r="AJ22" i="10" l="1"/>
  <c r="AJ23" i="10"/>
  <c r="AJ24" i="10"/>
  <c r="AJ21" i="10"/>
  <c r="AI25" i="10"/>
  <c r="H62" i="7"/>
  <c r="H78" i="7" l="1"/>
  <c r="L64" i="9"/>
  <c r="H180" i="8" s="1"/>
  <c r="AA180" i="8" s="1"/>
  <c r="AK22" i="10"/>
  <c r="AK23" i="10"/>
  <c r="AK24" i="10" s="1"/>
  <c r="AK21" i="10"/>
  <c r="AJ25" i="10"/>
  <c r="AL22" i="10" l="1"/>
  <c r="AL21" i="10"/>
  <c r="AL23" i="10"/>
  <c r="AL24" i="10" s="1"/>
  <c r="AK25" i="10"/>
  <c r="H72" i="7"/>
  <c r="H58" i="7"/>
  <c r="AM22" i="10" l="1"/>
  <c r="AM23" i="10"/>
  <c r="AM24" i="10"/>
  <c r="AM21" i="10"/>
  <c r="L25" i="9"/>
  <c r="L19" i="9" s="1"/>
  <c r="I24" i="7"/>
  <c r="H113" i="7"/>
  <c r="L82" i="9"/>
  <c r="H68" i="7"/>
  <c r="I116" i="7"/>
  <c r="I164" i="8" s="1"/>
  <c r="AB164" i="8" s="1"/>
  <c r="H54" i="7"/>
  <c r="AL25" i="10"/>
  <c r="L85" i="9" l="1"/>
  <c r="L86" i="9" s="1"/>
  <c r="L75" i="9"/>
  <c r="L74" i="9"/>
  <c r="H45" i="7"/>
  <c r="H81" i="7" s="1"/>
  <c r="H161" i="8"/>
  <c r="AA161" i="8" s="1"/>
  <c r="H115" i="7"/>
  <c r="I119" i="8"/>
  <c r="AB119" i="8" s="1"/>
  <c r="M9" i="9"/>
  <c r="I94" i="7"/>
  <c r="I142" i="8" s="1"/>
  <c r="AB142" i="8" s="1"/>
  <c r="I27" i="7"/>
  <c r="AN23" i="10"/>
  <c r="AN21" i="10"/>
  <c r="AN24" i="10"/>
  <c r="AN22" i="10"/>
  <c r="AN25" i="10" s="1"/>
  <c r="L80" i="9"/>
  <c r="L79" i="9"/>
  <c r="H60" i="7"/>
  <c r="AM25" i="10"/>
  <c r="AO23" i="10" l="1"/>
  <c r="AO24" i="10"/>
  <c r="AO21" i="10"/>
  <c r="AO22" i="10"/>
  <c r="AO25" i="10" s="1"/>
  <c r="H117" i="7"/>
  <c r="H163" i="8"/>
  <c r="AA163" i="8" s="1"/>
  <c r="M71" i="9"/>
  <c r="M62" i="9"/>
  <c r="I178" i="8" s="1"/>
  <c r="AB178" i="8" s="1"/>
  <c r="I89" i="7"/>
  <c r="I122" i="8"/>
  <c r="AB122" i="8" s="1"/>
  <c r="V33" i="7"/>
  <c r="V28" i="7" l="1"/>
  <c r="V31" i="7"/>
  <c r="V32" i="7"/>
  <c r="H165" i="8"/>
  <c r="AA165" i="8" s="1"/>
  <c r="H119" i="7"/>
  <c r="AP23" i="10"/>
  <c r="AP24" i="10" s="1"/>
  <c r="AP21" i="10"/>
  <c r="AP22" i="10"/>
  <c r="AP25" i="10" s="1"/>
  <c r="I137" i="8"/>
  <c r="AB137" i="8" s="1"/>
  <c r="AQ23" i="10" l="1"/>
  <c r="AQ21" i="10"/>
  <c r="AQ24" i="10"/>
  <c r="AQ22" i="10"/>
  <c r="AQ25" i="10" s="1"/>
  <c r="I28" i="7"/>
  <c r="I123" i="8" l="1"/>
  <c r="AB123" i="8" s="1"/>
  <c r="I91" i="7"/>
  <c r="V35" i="7"/>
  <c r="I31" i="7"/>
  <c r="AR22" i="10"/>
  <c r="AR21" i="10"/>
  <c r="AR23" i="10"/>
  <c r="AR24" i="10" s="1"/>
  <c r="AS21" i="10" l="1"/>
  <c r="AS22" i="10"/>
  <c r="AS23" i="10"/>
  <c r="AS24" i="10" s="1"/>
  <c r="M63" i="9"/>
  <c r="I179" i="8" s="1"/>
  <c r="AB179" i="8" s="1"/>
  <c r="M48" i="9"/>
  <c r="D50" i="9" s="1" a="1"/>
  <c r="D50" i="9" s="1"/>
  <c r="M7" i="9"/>
  <c r="I126" i="8"/>
  <c r="AB126" i="8" s="1"/>
  <c r="I35" i="7"/>
  <c r="I33" i="7" s="1"/>
  <c r="I34" i="7"/>
  <c r="I139" i="8"/>
  <c r="AB139" i="8" s="1"/>
  <c r="I96" i="7"/>
  <c r="AR25" i="10"/>
  <c r="I128" i="8" l="1"/>
  <c r="AB128" i="8" s="1"/>
  <c r="I65" i="7"/>
  <c r="AT22" i="10"/>
  <c r="AT21" i="10"/>
  <c r="AT23" i="10"/>
  <c r="AT24" i="10" s="1"/>
  <c r="M54" i="9"/>
  <c r="I127" i="7" s="1"/>
  <c r="I144" i="8"/>
  <c r="AB144" i="8" s="1"/>
  <c r="I121" i="7"/>
  <c r="I102" i="7"/>
  <c r="I108" i="7" s="1"/>
  <c r="M21" i="9"/>
  <c r="M5" i="9"/>
  <c r="AS25" i="10"/>
  <c r="I129" i="8"/>
  <c r="AB129" i="8" s="1"/>
  <c r="I64" i="7"/>
  <c r="M40" i="9"/>
  <c r="M36" i="9" s="1"/>
  <c r="D45" i="9" s="1"/>
  <c r="M39" i="9"/>
  <c r="M35" i="9" s="1"/>
  <c r="D44" i="9" s="1"/>
  <c r="I71" i="7"/>
  <c r="I130" i="8"/>
  <c r="AB130" i="8" s="1"/>
  <c r="AU22" i="10" l="1"/>
  <c r="AU23" i="10"/>
  <c r="AU21" i="10"/>
  <c r="AU24" i="10"/>
  <c r="I62" i="7"/>
  <c r="AT25" i="10"/>
  <c r="I125" i="7"/>
  <c r="I78" i="7" l="1"/>
  <c r="M64" i="9"/>
  <c r="I180" i="8" s="1"/>
  <c r="AB180" i="8" s="1"/>
  <c r="AV23" i="10"/>
  <c r="AV21" i="10"/>
  <c r="AV24" i="10"/>
  <c r="AV22" i="10"/>
  <c r="AV25" i="10" s="1"/>
  <c r="AU25" i="10"/>
  <c r="AW22" i="10" l="1"/>
  <c r="AW23" i="10"/>
  <c r="AW24" i="10"/>
  <c r="AW21" i="10"/>
  <c r="I72" i="7"/>
  <c r="I58" i="7"/>
  <c r="J116" i="7" l="1"/>
  <c r="J164" i="8" s="1"/>
  <c r="AC164" i="8" s="1"/>
  <c r="I54" i="7"/>
  <c r="M25" i="9"/>
  <c r="M19" i="9" s="1"/>
  <c r="J24" i="7"/>
  <c r="M82" i="9"/>
  <c r="I113" i="7"/>
  <c r="I68" i="7"/>
  <c r="AX23" i="10"/>
  <c r="AX24" i="10" s="1"/>
  <c r="AX21" i="10"/>
  <c r="AX22" i="10"/>
  <c r="AW25" i="10"/>
  <c r="AY23" i="10" l="1"/>
  <c r="AY21" i="10"/>
  <c r="AY24" i="10"/>
  <c r="AY22" i="10"/>
  <c r="AY25" i="10" s="1"/>
  <c r="M80" i="9"/>
  <c r="I60" i="7"/>
  <c r="M79" i="9" s="1"/>
  <c r="N9" i="9"/>
  <c r="J94" i="7"/>
  <c r="J142" i="8" s="1"/>
  <c r="AC142" i="8" s="1"/>
  <c r="J119" i="8"/>
  <c r="AC119" i="8" s="1"/>
  <c r="J27" i="7"/>
  <c r="M85" i="9"/>
  <c r="M86" i="9" s="1"/>
  <c r="M74" i="9"/>
  <c r="M75" i="9"/>
  <c r="I45" i="7"/>
  <c r="I81" i="7" s="1"/>
  <c r="I161" i="8"/>
  <c r="AB161" i="8" s="1"/>
  <c r="I115" i="7"/>
  <c r="AX25" i="10"/>
  <c r="N62" i="9" l="1"/>
  <c r="J178" i="8" s="1"/>
  <c r="AC178" i="8" s="1"/>
  <c r="N71" i="9"/>
  <c r="J122" i="8"/>
  <c r="AC122" i="8" s="1"/>
  <c r="J89" i="7"/>
  <c r="W33" i="7"/>
  <c r="AZ22" i="10"/>
  <c r="AZ25" i="10" s="1"/>
  <c r="AZ24" i="10"/>
  <c r="AZ21" i="10"/>
  <c r="AZ23" i="10"/>
  <c r="I117" i="7"/>
  <c r="I163" i="8"/>
  <c r="AB163" i="8" s="1"/>
  <c r="BA23" i="10" l="1"/>
  <c r="BA24" i="10" s="1"/>
  <c r="BA21" i="10"/>
  <c r="BA22" i="10"/>
  <c r="BA25" i="10" s="1"/>
  <c r="W31" i="7"/>
  <c r="W32" i="7"/>
  <c r="W28" i="7"/>
  <c r="J137" i="8"/>
  <c r="AC137" i="8" s="1"/>
  <c r="I165" i="8"/>
  <c r="AB165" i="8" s="1"/>
  <c r="I119" i="7"/>
  <c r="BB22" i="10" l="1"/>
  <c r="BB23" i="10"/>
  <c r="BB24" i="10" s="1"/>
  <c r="BB21" i="10"/>
  <c r="J28" i="7"/>
  <c r="BC22" i="10" l="1"/>
  <c r="BC23" i="10"/>
  <c r="BC24" i="10" s="1"/>
  <c r="BC21" i="10"/>
  <c r="J91" i="7"/>
  <c r="J123" i="8"/>
  <c r="AC123" i="8" s="1"/>
  <c r="W35" i="7"/>
  <c r="J31" i="7"/>
  <c r="BB25" i="10"/>
  <c r="BD23" i="10" l="1"/>
  <c r="BD21" i="10"/>
  <c r="BD24" i="10"/>
  <c r="BD22" i="10"/>
  <c r="BD25" i="10" s="1"/>
  <c r="N48" i="9"/>
  <c r="N63" i="9"/>
  <c r="J179" i="8" s="1"/>
  <c r="AC179" i="8" s="1"/>
  <c r="N7" i="9"/>
  <c r="J34" i="7"/>
  <c r="J126" i="8"/>
  <c r="AC126" i="8" s="1"/>
  <c r="J35" i="7"/>
  <c r="J139" i="8"/>
  <c r="AC139" i="8" s="1"/>
  <c r="J96" i="7"/>
  <c r="BC25" i="10"/>
  <c r="N54" i="9" l="1"/>
  <c r="J102" i="7"/>
  <c r="J108" i="7" s="1"/>
  <c r="J121" i="7"/>
  <c r="J127" i="7"/>
  <c r="J144" i="8"/>
  <c r="AC144" i="8" s="1"/>
  <c r="N21" i="9"/>
  <c r="N5" i="9"/>
  <c r="N40" i="9"/>
  <c r="N36" i="9" s="1"/>
  <c r="N39" i="9"/>
  <c r="N35" i="9" s="1"/>
  <c r="J130" i="8"/>
  <c r="AC130" i="8" s="1"/>
  <c r="J71" i="7"/>
  <c r="BE21" i="10"/>
  <c r="BE22" i="10"/>
  <c r="BE23" i="10"/>
  <c r="BE24" i="10" s="1"/>
  <c r="J129" i="8"/>
  <c r="AC129" i="8" s="1"/>
  <c r="J64" i="7"/>
  <c r="J33" i="7"/>
  <c r="BF23" i="10" l="1"/>
  <c r="BF21" i="10"/>
  <c r="BF22" i="10"/>
  <c r="BF25" i="10" s="1"/>
  <c r="BF24" i="10"/>
  <c r="J128" i="8"/>
  <c r="AC128" i="8" s="1"/>
  <c r="J65" i="7"/>
  <c r="J62" i="7" s="1"/>
  <c r="BE25" i="10"/>
  <c r="J125" i="7"/>
  <c r="J78" i="7" l="1"/>
  <c r="N64" i="9"/>
  <c r="J180" i="8" s="1"/>
  <c r="AC180" i="8" s="1"/>
  <c r="BG23" i="10"/>
  <c r="BG21" i="10"/>
  <c r="BG24" i="10"/>
  <c r="BG22" i="10"/>
  <c r="BG25" i="10" s="1"/>
  <c r="BH22" i="10" l="1"/>
  <c r="BH21" i="10"/>
  <c r="BH23" i="10"/>
  <c r="BH24" i="10"/>
  <c r="J72" i="7"/>
  <c r="J58" i="7"/>
  <c r="K116" i="7" l="1"/>
  <c r="K164" i="8" s="1"/>
  <c r="AD164" i="8" s="1"/>
  <c r="J54" i="7"/>
  <c r="N25" i="9"/>
  <c r="N19" i="9" s="1"/>
  <c r="K24" i="7"/>
  <c r="N82" i="9"/>
  <c r="J113" i="7"/>
  <c r="J68" i="7"/>
  <c r="BI24" i="10"/>
  <c r="BI22" i="10"/>
  <c r="BI23" i="10"/>
  <c r="BI21" i="10"/>
  <c r="BH25" i="10"/>
  <c r="N80" i="9" l="1"/>
  <c r="J60" i="7"/>
  <c r="N79" i="9" s="1"/>
  <c r="J161" i="8"/>
  <c r="AC161" i="8" s="1"/>
  <c r="J115" i="7"/>
  <c r="K119" i="8"/>
  <c r="AD119" i="8" s="1"/>
  <c r="O9" i="9"/>
  <c r="K94" i="7"/>
  <c r="K142" i="8" s="1"/>
  <c r="AD142" i="8" s="1"/>
  <c r="K27" i="7"/>
  <c r="N74" i="9"/>
  <c r="N75" i="9"/>
  <c r="N85" i="9"/>
  <c r="N86" i="9" s="1"/>
  <c r="J45" i="7"/>
  <c r="J81" i="7" s="1"/>
  <c r="BJ22" i="10"/>
  <c r="BJ23" i="10"/>
  <c r="BJ24" i="10" s="1"/>
  <c r="BJ21" i="10"/>
  <c r="BI25" i="10"/>
  <c r="J163" i="8" l="1"/>
  <c r="AC163" i="8" s="1"/>
  <c r="J117" i="7"/>
  <c r="BJ25" i="10"/>
  <c r="O71" i="9"/>
  <c r="O62" i="9"/>
  <c r="K178" i="8" s="1"/>
  <c r="AD178" i="8" s="1"/>
  <c r="K122" i="8"/>
  <c r="AD122" i="8" s="1"/>
  <c r="K89" i="7"/>
  <c r="X33" i="7"/>
  <c r="K137" i="8" l="1"/>
  <c r="AD137" i="8" s="1"/>
  <c r="J119" i="7"/>
  <c r="J165" i="8"/>
  <c r="AC165" i="8" s="1"/>
  <c r="X31" i="7"/>
  <c r="X32" i="7"/>
  <c r="X28" i="7"/>
  <c r="K28" i="7" l="1"/>
  <c r="K123" i="8" l="1"/>
  <c r="AD123" i="8" s="1"/>
  <c r="K91" i="7"/>
  <c r="X35" i="7"/>
  <c r="K31" i="7"/>
  <c r="O48" i="9" l="1"/>
  <c r="O7" i="9"/>
  <c r="O63" i="9"/>
  <c r="K179" i="8" s="1"/>
  <c r="AD179" i="8" s="1"/>
  <c r="K34" i="7"/>
  <c r="K35" i="7"/>
  <c r="K126" i="8"/>
  <c r="AD126" i="8" s="1"/>
  <c r="K139" i="8"/>
  <c r="AD139" i="8" s="1"/>
  <c r="K96" i="7"/>
  <c r="O39" i="9" l="1"/>
  <c r="O35" i="9" s="1"/>
  <c r="O40" i="9"/>
  <c r="O36" i="9" s="1"/>
  <c r="K130" i="8"/>
  <c r="AD130" i="8" s="1"/>
  <c r="K71" i="7"/>
  <c r="O21" i="9"/>
  <c r="O5" i="9"/>
  <c r="K129" i="8"/>
  <c r="AD129" i="8" s="1"/>
  <c r="K64" i="7"/>
  <c r="K33" i="7"/>
  <c r="K144" i="8"/>
  <c r="AD144" i="8" s="1"/>
  <c r="O54" i="9"/>
  <c r="K127" i="7"/>
  <c r="K102" i="7"/>
  <c r="K108" i="7" s="1"/>
  <c r="K121" i="7"/>
  <c r="K125" i="7" l="1"/>
  <c r="K128" i="8"/>
  <c r="AD128" i="8" s="1"/>
  <c r="K65" i="7"/>
  <c r="K62" i="7" s="1"/>
  <c r="K78" i="7" l="1"/>
  <c r="O64" i="9"/>
  <c r="K180" i="8" s="1"/>
  <c r="AD180" i="8" s="1"/>
  <c r="K58" i="7" l="1"/>
  <c r="K54" i="7" s="1"/>
  <c r="K72" i="7"/>
  <c r="O25" i="9" l="1"/>
  <c r="O19" i="9" s="1"/>
  <c r="K113" i="7"/>
  <c r="O82" i="9"/>
  <c r="K68" i="7"/>
  <c r="O75" i="9"/>
  <c r="O85" i="9"/>
  <c r="O86" i="9" s="1"/>
  <c r="O74" i="9"/>
  <c r="K45" i="7"/>
  <c r="K115" i="7" l="1"/>
  <c r="K161" i="8"/>
  <c r="AD161" i="8" s="1"/>
  <c r="O80" i="9"/>
  <c r="K60" i="7"/>
  <c r="K81" i="7" s="1"/>
  <c r="O79" i="9" l="1"/>
  <c r="K163" i="8"/>
  <c r="AD163" i="8" s="1"/>
  <c r="K117" i="7"/>
  <c r="K165" i="8" l="1"/>
  <c r="AD165" i="8" s="1"/>
  <c r="K119" i="7"/>
</calcChain>
</file>

<file path=xl/sharedStrings.xml><?xml version="1.0" encoding="utf-8"?>
<sst xmlns="http://schemas.openxmlformats.org/spreadsheetml/2006/main" count="702" uniqueCount="469">
  <si>
    <t>financial plan</t>
  </si>
  <si>
    <t>START-UP_gr</t>
  </si>
  <si>
    <t>USER GUIDE</t>
  </si>
  <si>
    <t>START-UP_eng</t>
  </si>
  <si>
    <t>COMPANY'S PROJECTED FINANCIALS - Reporting &amp; Analysis</t>
  </si>
  <si>
    <t>Αρχική Κεφαλαιακή διάρθρωση Επιχείρησης</t>
  </si>
  <si>
    <t>developer:</t>
  </si>
  <si>
    <t>Initial capital structure</t>
  </si>
  <si>
    <t>dkoutsoupakis</t>
  </si>
  <si>
    <t>Ιδια Κεφάλαια</t>
  </si>
  <si>
    <t>Date:</t>
  </si>
  <si>
    <t>model's architectural lay-out:</t>
  </si>
  <si>
    <t>Equity</t>
  </si>
  <si>
    <t>Δανειακά Κεφάλαια</t>
  </si>
  <si>
    <t>Οδηγίες:</t>
  </si>
  <si>
    <t>Συμπληρώστε τα εξής φύλλα (sheets) βάσει της ανάλυσης του business plan: (τα υπόλοιπα φύλλα αναπαράγoνται)</t>
  </si>
  <si>
    <t>Debt</t>
  </si>
  <si>
    <t>Company name:</t>
  </si>
  <si>
    <t>Start-up</t>
  </si>
  <si>
    <t>Αφορά τις αρχικές δαπάνες σε (A) έξοδα σύστασης,  (Β) πάγιο εξοπλισμό και σε (Γ) αρχικό κεφάλαιο κίνησης για αντιμετώπιση αβέβαιων καταστάσεων τους πρώτους μήνες λειτουργίας.</t>
  </si>
  <si>
    <t>Op_Ex</t>
  </si>
  <si>
    <t>Αφού έχει ξεκινήσει η λειτουργία της επιχείρησης αφορά τις ετήσιες εκτιμήσεις στα λειτουργικά της έξοδα. Περιλαμβάνει (Α) Σταθερα Έξοδα, (Β) Μεταβλητά Έξοδα (οπου σχετίζονται αμεσα με τις πωλήσεις). Τα σταθερά διιακρίνονται σε επιμέρους λογαριασμούς. Συμπληρώστε ΜΟΝΟ τους λογαριασμούς 60, 61, 62, 64 όπως θεωρείτε κατάλληλα. Στη συνέχεια συμπληρώστε τα μεταβλήτα σχετίζοντας τα με την αναμενόμενη ετήσια παραγωγή/πωλήσεις σε ποσότητα (quantity).</t>
  </si>
  <si>
    <t>ΣΥΝΟΛΟ ΑΡΧΙΚΩΝ ΑΝΑΓΚΑΙΩΝ ΚΕΦΑΛΑΙΩΝ</t>
  </si>
  <si>
    <t>logo:</t>
  </si>
  <si>
    <t>version</t>
  </si>
  <si>
    <t>Initial start-up required funds</t>
  </si>
  <si>
    <t>Op_Rev</t>
  </si>
  <si>
    <t>Αφού έχει ξεκινήσει η λειτουργία της επιχείρησης αφορά τις ετήσιες εκτιμήσεις στα λειτουργικά της έσοδα. Η ανάλυση δύναται να συνδεθεί με την εκτιμώμενη ποσότητα σε πωλήσεις (quantity) ανα προιόν ή γενικότερα</t>
  </si>
  <si>
    <t>Cap_Ex</t>
  </si>
  <si>
    <t>Αφού έχει ξεκινήσει η λειτουργία της επιχείρησης αφορά τις νέες ετήσεις επενδύσεις σε κεφαλαιουχικό εξοπλισμό παγίων (Capital Expenditures) που προβλέπεται να χρειαστεί να κάνει ανα έτος για να ανανεώσει τα πάγια της. Δύναται να διακριθούν σε διάφορους επιμέρους λογαριασμούς (Λογ/οι 11-16). Έτσι με αυτό τον τρόπο προσδιορίστε στο σύνολο ανά έτος των ετήσιων αναγκών σε νέες επενδύσεις. Διευκρίνηση: Για τον 1ο χρόνο λειτουργίας τα ποσά προσδιορίζονται από το Startup φύλλο.</t>
  </si>
  <si>
    <t>Labels:</t>
  </si>
  <si>
    <t>Εισαγωγή δεδομένων χειροκίνητα (manually)</t>
  </si>
  <si>
    <t>(Α) Αρχικές ανάγκες κεφαλαίου κίνησης ταμειακών διαθεσίμων</t>
  </si>
  <si>
    <t>Δεδομένα επιλογής από λίστα</t>
  </si>
  <si>
    <t>[A] Initial working capital needs</t>
  </si>
  <si>
    <t>κάλυψη μηνών λειτ. Εξόδων</t>
  </si>
  <si>
    <t>Δεδομένα που έρχονται από άλλο κελί</t>
  </si>
  <si>
    <t>Δεδομένα που έρχονται από άλλο φύλλο (sheet)</t>
  </si>
  <si>
    <t>μήνες</t>
  </si>
  <si>
    <t>reserves account requirements</t>
  </si>
  <si>
    <t>ΛΕΙΤΟΥΡΓΙΚΑ ΕΞΟΔΑ ΧΡΗΣΗΣ_gr</t>
  </si>
  <si>
    <t>Formulas επιλογής σεναρίου</t>
  </si>
  <si>
    <t>OPERATING EXPENSE ACCOUNTS_eng</t>
  </si>
  <si>
    <t>Calc 1</t>
  </si>
  <si>
    <t>(Β) Αρχικά έξοδα σύστασης/λειτουργίας</t>
  </si>
  <si>
    <t>Calc 2</t>
  </si>
  <si>
    <t>Calc 3</t>
  </si>
  <si>
    <t>Τιμές χωρίς ΦΠΑ</t>
  </si>
  <si>
    <t>[B] Startup operating expenses</t>
  </si>
  <si>
    <t>Κατοχύρωση Domaine name</t>
  </si>
  <si>
    <t>Τελικά αποτελέσματα 1</t>
  </si>
  <si>
    <t>Τελικά αποτελέσματα 2</t>
  </si>
  <si>
    <t>Έτος 1</t>
  </si>
  <si>
    <t>Έτος 2</t>
  </si>
  <si>
    <t>Έτος 3</t>
  </si>
  <si>
    <t>Έτος 4</t>
  </si>
  <si>
    <t>Έτος 5</t>
  </si>
  <si>
    <t>Έτος 6</t>
  </si>
  <si>
    <t>Έτος 7</t>
  </si>
  <si>
    <t>Year 1</t>
  </si>
  <si>
    <t>Year 2</t>
  </si>
  <si>
    <t>Year 3</t>
  </si>
  <si>
    <t>Year 4</t>
  </si>
  <si>
    <t>Year 5</t>
  </si>
  <si>
    <t>Year 6</t>
  </si>
  <si>
    <t>Year 7</t>
  </si>
  <si>
    <t>Web Hosting</t>
  </si>
  <si>
    <t>ΣΥΝΟΛΟ ΛΕΙΤΟΥΡΓΙΚΩΝ ΕΞΟΔΩΝ ΧΡΗΣΗΣ</t>
  </si>
  <si>
    <t>Seo</t>
  </si>
  <si>
    <t>Ενοικίαση ApeStore</t>
  </si>
  <si>
    <t>Ενοικίαση Google play</t>
  </si>
  <si>
    <t>Δαπάνες σύστασης ΙΚΕ</t>
  </si>
  <si>
    <t>ΛΕΙΤΟΥΡΓΙΚΑ ΕΣΟΔΑ ΧΡΗΣΗΣ_gr</t>
  </si>
  <si>
    <t>OPERATING INCOME ACCOUNTS_eng</t>
  </si>
  <si>
    <t>Προκαταβολές ενοικίων</t>
  </si>
  <si>
    <t>TOTAL OPERATING EXPENDITURES</t>
  </si>
  <si>
    <t>ΣΥΝΟΛΟ ΛΕΙΤΟΥΡΓΙΚΩΝ ΕΣΟΔΩΝ ΧΡΗΣΗΣ</t>
  </si>
  <si>
    <t>ΣΥΝΟΛΟ ΓΕΝΙΚΩΝ ΕΞΟΔΩΝ</t>
  </si>
  <si>
    <t>TOTAL OPERATING REVENUES</t>
  </si>
  <si>
    <t>Selling, General &amp; Admin Expenses (SG&amp;A)</t>
  </si>
  <si>
    <t>ΣΥΝΟΛΟ ΠΩΛΗΣΕΩΝ</t>
  </si>
  <si>
    <t>ΣΥΝΟΛΟ ΚΟΣΤΟΥΣ ΠΩΛΗΘΕΝΤΩΝ</t>
  </si>
  <si>
    <t>(Γ) Κεφαλαιουχικές δαπάνες</t>
  </si>
  <si>
    <t>Total Sales</t>
  </si>
  <si>
    <t>[C] Startup Capital expenditures</t>
  </si>
  <si>
    <t>Cost of goods sold (COGS)</t>
  </si>
  <si>
    <t>Η/Υ</t>
  </si>
  <si>
    <t>ΑΝΑΛΥΤΙΚΗ ΛΟΓΙΣΤΙΚΗ:</t>
  </si>
  <si>
    <t>Λογισμικό</t>
  </si>
  <si>
    <t>Server</t>
  </si>
  <si>
    <t>Περιφερειακά</t>
  </si>
  <si>
    <t>Έπιπλα - γραφεία</t>
  </si>
  <si>
    <t>ANALYTICAL ACCOUNTING</t>
  </si>
  <si>
    <t>Σύνολο Λειτουργικών Εσόδων χρήσης</t>
  </si>
  <si>
    <t>Total Operating expenditures</t>
  </si>
  <si>
    <t>Κέντρα Κόστους</t>
  </si>
  <si>
    <t>Cost Centres</t>
  </si>
  <si>
    <t>92.00</t>
  </si>
  <si>
    <t>Έξοδα λειτουργίας παραγωγής</t>
  </si>
  <si>
    <t>ΠΩΛΗΣΕΙΣ ΕΜΠΟΡΕΥΜΑΤΩΝ</t>
  </si>
  <si>
    <t>Production expenses</t>
  </si>
  <si>
    <t>92.01</t>
  </si>
  <si>
    <t>Έξοδα Διοικητικής λειτουργίας</t>
  </si>
  <si>
    <t>SALE OF MERCHANDISE</t>
  </si>
  <si>
    <t>Admin expenses</t>
  </si>
  <si>
    <t>ΠΩΛΗΣΕΙΣ ΠΡΟΙΟΝΤΩΝ ΕΤΟΙΜΩΝ ΚΑΙ ΗΜΙΤΕΛΩΝ</t>
  </si>
  <si>
    <t>92.02</t>
  </si>
  <si>
    <t>Έξοδα λειτουργίας ερευνών και ανάπτυξης</t>
  </si>
  <si>
    <t>R&amp;D expenses</t>
  </si>
  <si>
    <t>SALES OF FINISHED &amp; SEMI-FINISHED GOODS</t>
  </si>
  <si>
    <t>ΠΩΛΗΣΕΙΣ ΛΟΙΠΩΝ ΑΠΟΘΕΜΑΤΩΝ ΚΑΙ ΑΧΡΗΣΤΟΥ ΥΛΙΚΟΥ</t>
  </si>
  <si>
    <t>92.03</t>
  </si>
  <si>
    <t>Έξοδα λειτουργίας διάθεσης</t>
  </si>
  <si>
    <t>SALES OF OTHER STOCKS &amp; SCRAP MATERIAL</t>
  </si>
  <si>
    <t>Distribution expenses</t>
  </si>
  <si>
    <t>92.04</t>
  </si>
  <si>
    <t>Έξοδα χρηματοοικονομικά</t>
  </si>
  <si>
    <t>ΠΩΛΗΣΕΙΣ ΥΠΗΡΕΣΙΩΝ</t>
  </si>
  <si>
    <t>Financial expenses</t>
  </si>
  <si>
    <t>SERVICE REVENUE (Income from services rendered)</t>
  </si>
  <si>
    <t>ΕΠΙΧΟΡΗΓΗΣΕΙΣ ΚΑΙ ΔΙΑΦΟΡΑ ΕΣΟΔΑ ΠΩΛΗΣΕΩΝ</t>
  </si>
  <si>
    <t>ΓΕΝΙΚΗ ΛΟΓΙΣΤΙΚΗ:</t>
  </si>
  <si>
    <t>GENERAL ACCOUNTING</t>
  </si>
  <si>
    <t>SUBSIDIES &amp; MISCELLANEOUS SALES RELATED INCOME</t>
  </si>
  <si>
    <t>ΕΣΟΔΑ ΠΑΡΕΠΟΜΕΝΩΝ ΑΣΧΟΛΙΩΝ</t>
  </si>
  <si>
    <t>INCOME FROM INCIDENTAL ACTIVITIES</t>
  </si>
  <si>
    <t>ΕΣΟΔΑ ΚΕΦΑΛΑΙΩΝ</t>
  </si>
  <si>
    <t>INVESTMENT INCOME</t>
  </si>
  <si>
    <t>ΙΔΙΟΠΑΡΑΓΩΓΗ ΠΑΓΙΩΝ - ΤΕΚΜΑΡΤΑ ΕΣΟΔΑ ΑΠΟ ΑΥΤΟΠΑΡΑΔΟΣΕΙΣ</t>
  </si>
  <si>
    <t>SELF-SUPPLIED FIXED ASSETS &amp; OPERATING PROVISIONS USED</t>
  </si>
  <si>
    <t>locked-not used</t>
  </si>
  <si>
    <t>ΧΡΗΜΑΤΟΟΙΚΟΝΟΜΙΚΑ ΕΞΟΔΑ</t>
  </si>
  <si>
    <t>[Α] Ανάλυση Σταθερών Λειτουργικών εξόδων</t>
  </si>
  <si>
    <t>ΠΑΓΙΟ ΕΝΕΡΓΗΤΙΚΟ</t>
  </si>
  <si>
    <t>CAPITAL EXPENDITURES</t>
  </si>
  <si>
    <t>[Α] Fixed cost - analysis</t>
  </si>
  <si>
    <t>ΑΠΟΣΒΕΣΕΙΣ ΧΡΗΣΗΣ</t>
  </si>
  <si>
    <t>δ</t>
  </si>
  <si>
    <t>ΑΜΟΙΒΕΣ ΚΑΙ ΕΞΟΔΑ ΠΡΟΣΩΠΙΚΟΥ</t>
  </si>
  <si>
    <t>Αγορές χρήσης Πάγιου ενεργητικού</t>
  </si>
  <si>
    <t>Αποσβέσεις Παγίων</t>
  </si>
  <si>
    <t>EMPLOYEE COMPENSATION AND EXPENSES</t>
  </si>
  <si>
    <t>Γραμματεία</t>
  </si>
  <si>
    <t>Capital Expenditures</t>
  </si>
  <si>
    <t>ΑΜΟΙΒΕΣ ΚΑΙ ΕΞΟΔΑ ΤΡΙΤΩΝ</t>
  </si>
  <si>
    <t>Εδαφικές εγκαταστάσεις (Γη)</t>
  </si>
  <si>
    <t>euro</t>
  </si>
  <si>
    <t>THIRD PARTY FEES AND EXPENSES</t>
  </si>
  <si>
    <t>Λογιστικές/Φοροτεχνικές υπηρεσίες</t>
  </si>
  <si>
    <t>Tax accountant</t>
  </si>
  <si>
    <t>Συνεργάτες</t>
  </si>
  <si>
    <t>IT support</t>
  </si>
  <si>
    <t>Land lots</t>
  </si>
  <si>
    <t>Κτίρια &amp; τεχνικά έργα</t>
  </si>
  <si>
    <t>Buildings</t>
  </si>
  <si>
    <t>Μηχανήματα-Τεχνικές Εγκαταστάσεις</t>
  </si>
  <si>
    <t>Machinery</t>
  </si>
  <si>
    <t>Μεταφορικά Μέσα</t>
  </si>
  <si>
    <t>Ανάλυση Εσόδων</t>
  </si>
  <si>
    <t>ΠΑΡΟΧΕΣ ΤΡΙΤΩΝ</t>
  </si>
  <si>
    <t>Transpoertation Means</t>
  </si>
  <si>
    <t>Έπιπλα και λοιπός εξοπλισμός</t>
  </si>
  <si>
    <t>Furniture etc</t>
  </si>
  <si>
    <t>Λοιπός ηλεκτρονικός εξοπλισμός</t>
  </si>
  <si>
    <t>CHARGES FOR OUTSIDE SERVICES</t>
  </si>
  <si>
    <t>Electronic Equipment</t>
  </si>
  <si>
    <t>Sales analysis</t>
  </si>
  <si>
    <t>Σταθερή τηλεφωνία/ιντερνετ</t>
  </si>
  <si>
    <t>Λογισμικά</t>
  </si>
  <si>
    <t>internet</t>
  </si>
  <si>
    <t>ΔΕΚΟ</t>
  </si>
  <si>
    <t>Software</t>
  </si>
  <si>
    <t>utilities</t>
  </si>
  <si>
    <t>Αϋλα περιουσιακά</t>
  </si>
  <si>
    <t>Ενοίκια</t>
  </si>
  <si>
    <t>Non tangible assets</t>
  </si>
  <si>
    <t>rent</t>
  </si>
  <si>
    <t>Αποσβέσεις χρήσης</t>
  </si>
  <si>
    <t>Ανά προϊόν/υπηρεσία</t>
  </si>
  <si>
    <t>ΦΟΡΟΙ ΚΑΙ ΤΕΛΗ</t>
  </si>
  <si>
    <t>Per product/service</t>
  </si>
  <si>
    <t>Έσοδα ετήσια</t>
  </si>
  <si>
    <t>Depreciation expense</t>
  </si>
  <si>
    <t>Product 1</t>
  </si>
  <si>
    <t>Product 2</t>
  </si>
  <si>
    <t>ΔΙΑΦΟΡΑ ΕΞΟΔΑ</t>
  </si>
  <si>
    <t>Τιμή ανα μοναδα €/κατάστημα</t>
  </si>
  <si>
    <t>MISCELLANEOUS EXPENSES</t>
  </si>
  <si>
    <t>Διάφορα έξοδα σύστασης</t>
  </si>
  <si>
    <t>P per unit</t>
  </si>
  <si>
    <t>Startup expenses</t>
  </si>
  <si>
    <t>€/kg</t>
  </si>
  <si>
    <t>Marketing - προβολής</t>
  </si>
  <si>
    <t>Ποσότητα ανα μονάδα καταστήματα/έτος</t>
  </si>
  <si>
    <t>Αναλώσιμα - απρόβλεπτα</t>
  </si>
  <si>
    <t>Q per unit</t>
  </si>
  <si>
    <t>kg/year</t>
  </si>
  <si>
    <t>Υπολογισμός πωλήσεων</t>
  </si>
  <si>
    <t>Franchise</t>
  </si>
  <si>
    <t>Μεμονομένα</t>
  </si>
  <si>
    <t>Συνολο</t>
  </si>
  <si>
    <t>Ποσοστό εξυπηρέτησης ανα κάταστημα για Take away</t>
  </si>
  <si>
    <t>Ποσοστό εξυπηρέτησης ανα κάταστημα για Delivery</t>
  </si>
  <si>
    <t>Κατάστημα / Ημέρα</t>
  </si>
  <si>
    <t xml:space="preserve">Μ.Ο παραγγελιών </t>
  </si>
  <si>
    <t>Συνολο παραγγελιων που εξυπηρετούμε</t>
  </si>
  <si>
    <t>Μ.Ο € ανα παραγγελία</t>
  </si>
  <si>
    <t>Σύνολο</t>
  </si>
  <si>
    <t>ΟΙΚΟΝΟΜΙΚΕΣ ΚΑΤΑΣΤΑΣΕΙΣ [FINANCIALS]</t>
  </si>
  <si>
    <t>Προμήθεια</t>
  </si>
  <si>
    <t>Έσοδα</t>
  </si>
  <si>
    <t>[Β] Ανάλυση Μεταβλητών Λειτουργικών εξόδων</t>
  </si>
  <si>
    <t>[B] Varable cost - analysis</t>
  </si>
  <si>
    <t>Προϊον 1</t>
  </si>
  <si>
    <t>Product 3</t>
  </si>
  <si>
    <t>ΑΠΟΤΕΛΕΣΜΑΤΑ ΧΡΗΣΗΣ [INCOME STATEMENT / PROFIT &amp; LOSS ACCOUNT]</t>
  </si>
  <si>
    <t>Product 4</t>
  </si>
  <si>
    <t>Product 5</t>
  </si>
  <si>
    <t>Product 6</t>
  </si>
  <si>
    <t>Τιμή ανα μοναδα</t>
  </si>
  <si>
    <t>€/πακέτο</t>
  </si>
  <si>
    <t>Κύκλος Εργασιών</t>
  </si>
  <si>
    <t>Ποσότητα ανα μονάδα</t>
  </si>
  <si>
    <t>πακέτα/έτος</t>
  </si>
  <si>
    <t>Υπολογισμός κόστων</t>
  </si>
  <si>
    <t>Κόστος ανα κατάστημα</t>
  </si>
  <si>
    <t>Κόστος μετακίνησης ανα άτομο</t>
  </si>
  <si>
    <t>Κόστος διαμονής ημερήσιο ανα άτομο</t>
  </si>
  <si>
    <t>Κόστος Πωληθέντων</t>
  </si>
  <si>
    <t>Ημέρες</t>
  </si>
  <si>
    <t>Άτομα</t>
  </si>
  <si>
    <t>ΜΕΙΚΤΟ ΑΠΟΤΕΛΕΣΜΑ</t>
  </si>
  <si>
    <t>Διοικητικά και λοιπά έξοδα χρήσης</t>
  </si>
  <si>
    <t>ΛΕΙΤΟΥΡΓΙΚΟ ΑΠΟΤΕΛΕΣΜΑ (EBITDA)</t>
  </si>
  <si>
    <t>ΑΠΟΤΕΛΕΣΜΑ ΠΡΟ ΤΟΚΩΝ ΚΑΙ ΦΟΡΩΝ (EBIT)</t>
  </si>
  <si>
    <t>ΤΡΑΠΕΖΙΚΟΣ ΔΑΝΕΙΣΜΟΣ</t>
  </si>
  <si>
    <t>Χρηματοοικονομικά Έξοδα - μακροπρόθεσμα</t>
  </si>
  <si>
    <t>Επιτόκιο βραχυδανεισμού</t>
  </si>
  <si>
    <t>%</t>
  </si>
  <si>
    <t>Χρηματοοικονομικά Έξοδα - βραχυπρόθεσμα</t>
  </si>
  <si>
    <t>Χρηματοοικονομικά Έσοδα</t>
  </si>
  <si>
    <t>ΑΠΟΤΕΛΕΣΜΑ ΠΡΟ ΦΟΡΩΝ (EBT)</t>
  </si>
  <si>
    <t>ΦΟΡΟΛΟΓΙΑ ΚΕΡΔΩΝ [INCOME TAX]</t>
  </si>
  <si>
    <t>Φόρος</t>
  </si>
  <si>
    <t>Συντελεστής φορολογίας</t>
  </si>
  <si>
    <t>ΑΠΟΤΕΛΕΣΜΑ META ΦΟΡΩΝ (NET EARNINGS)</t>
  </si>
  <si>
    <t>ΠΟΛΙΤΙΚΗ ΔΙΑΝΟΜΗΣ [Distribution Policy]</t>
  </si>
  <si>
    <t>Εις νέον (results carried forward)</t>
  </si>
  <si>
    <t>ΑΞΙΟΛΟΓΗΣΗ ΕΠΕΝΔΥΣΗΣ</t>
  </si>
  <si>
    <t>CUMULATIVE LOSSES</t>
  </si>
  <si>
    <t>FREE CASH FLOW TO THE FIRM [FCFF]</t>
  </si>
  <si>
    <t>Αποθεματικό</t>
  </si>
  <si>
    <t>Μερίσματα</t>
  </si>
  <si>
    <t>Αποτελέσματα μετά φόρων</t>
  </si>
  <si>
    <t>effective tax rate</t>
  </si>
  <si>
    <t>(πλέον) αποσβέσεις</t>
  </si>
  <si>
    <t>ΙΣΟΛΟΓΙΣΜΟΣ [BALANCE SHEET]</t>
  </si>
  <si>
    <t>ΕΝΕΡΓΗΤΙΚΟ</t>
  </si>
  <si>
    <t>(πλέον) κόστος δανεισμού μετά φόρων</t>
  </si>
  <si>
    <t>(μείον) επενδύσεις σε Πάγιο Κεφάλαιο (CapEx)</t>
  </si>
  <si>
    <t>Μεταβολή στο κεφάλαιο κίνησης (μείον Ε, πλέον Π)</t>
  </si>
  <si>
    <t>ΜΗ ΚΥΚΛΟΦΟΡΟΥΝ ΕΝΕΡΓΗΤΙΚΟ [NON-CURRENT ASSETS]</t>
  </si>
  <si>
    <t>Πάγια (net)</t>
  </si>
  <si>
    <t>FREE CASH FLOW TO EQUITY [FCFE]</t>
  </si>
  <si>
    <t>Αξία Κτήσεως</t>
  </si>
  <si>
    <t>(πλέον) Μεταβολή στον Καθαρό βραχυπρόθεσμο δανεισμό</t>
  </si>
  <si>
    <t>(πλέον) Μεταβολή στον Καθαρό μακροπρόθεσμο δανεισμό</t>
  </si>
  <si>
    <t>Αποσβέσεις παγίων-συνολικές</t>
  </si>
  <si>
    <t>ΧΡΗΜΑΤΟΡΟΕΣ ΜΕΤΟΧΩΝ (προ φορων μερισματων)</t>
  </si>
  <si>
    <t>Λοιπά μη κυκλοφορούντα στοιχεία</t>
  </si>
  <si>
    <t>ΧΡΗΜΑΤΟΡΟΕΣ ΜΕΤΟΧΩΝ (μετά φορων μερισματων)</t>
  </si>
  <si>
    <t>ΚΥΚΛΟΦΟΡΟΥΝ ΕΝΕΡΓΗΤΙΚΟ [CURRENT ASSETS]</t>
  </si>
  <si>
    <t>Μεταβολή στο μετοχικό κεφάλαιο (αύξηση): Εισροές από μετόχους</t>
  </si>
  <si>
    <t>ΔΙΑΧΕΙΡΙΣΗ ΑΠΟΘΕΜΑΤΩΝ [Inventory management]</t>
  </si>
  <si>
    <t>Αποθέματα (Inventory)</t>
  </si>
  <si>
    <t>Μερίσματα προ φόρων</t>
  </si>
  <si>
    <t>Ημέρες κυκλοφορίας αποθεμάτων</t>
  </si>
  <si>
    <t>days</t>
  </si>
  <si>
    <t>φόρος μερισμάτων</t>
  </si>
  <si>
    <t>Απαιτήσεις από πελάτες (Debtors)</t>
  </si>
  <si>
    <t>Μερίσματα μετά φόρων</t>
  </si>
  <si>
    <t>Λοιπά κυκλοφορούντα στοιχεία</t>
  </si>
  <si>
    <t>ΠΙΣΤΩΤΙΚΗ ΠΟΛΙΤΙΚΗ [Credit policy]</t>
  </si>
  <si>
    <t>Ταμειακά Διαθέσιμα και ισοδύναμα (Cash &amp; Cash equivalents)</t>
  </si>
  <si>
    <t>Ημέρες πίστωση σε πελάτες</t>
  </si>
  <si>
    <t>ΠΑΘΗΤΙΚΟ</t>
  </si>
  <si>
    <t>Απόδοση Μετόχων</t>
  </si>
  <si>
    <t>IRR μετόχων προ φόρων</t>
  </si>
  <si>
    <t>ΛΟΓΑΡΙΑΣΜΟΣ ΔΙΑΘΕΣΙΜΑ</t>
  </si>
  <si>
    <t>Ελάχιστα ταμειακά διαθέσιμα</t>
  </si>
  <si>
    <t>months</t>
  </si>
  <si>
    <t>ΣΥΝΟΛΟ ΙΔΙΩΝ ΚΕΦΑΛΑΙΩΝ [EQUITY]</t>
  </si>
  <si>
    <t>IRR μετόχων μετά φόρων</t>
  </si>
  <si>
    <t>on monthly Operating Expenditures</t>
  </si>
  <si>
    <t>Μετοχικό Κεφάλαιο (Share Capital)</t>
  </si>
  <si>
    <t>Καθαρή Παρούσα Αξία Επένδυσης</t>
  </si>
  <si>
    <t>NPV</t>
  </si>
  <si>
    <t>Λοιπά στοιχεία Ιδίων Κεφαλαίων</t>
  </si>
  <si>
    <t>Αποτελέσματα εις  Νέον (Results carried forward)</t>
  </si>
  <si>
    <t>ΣΥΝΟΛΟ ΥΠΟΧΡΕΩΣΕΩΝ [LIABILITIES]</t>
  </si>
  <si>
    <t>Μακροπρόθεσμες δανειακές υποχρεώσεις (Long-term bank debt)</t>
  </si>
  <si>
    <t>Cost of capital:</t>
  </si>
  <si>
    <t>ΛΟΓΑΡΙΑΣΜΟΙ ΠΛΗΡΩΤΕΟΙ</t>
  </si>
  <si>
    <t>Προμηθευτές και λοιπές υποχρεώσεις (Creditors)</t>
  </si>
  <si>
    <t>Ημέρες πίστωσης από προμηθευτές</t>
  </si>
  <si>
    <t>ΑΚΑΘΑΡΙΣΤΕΣ ΤΑΜΕΙΑΚΕΣ ΡΟΕΣ</t>
  </si>
  <si>
    <t>Μερίσματα πληρωτέα</t>
  </si>
  <si>
    <t>Βραχυπρόθεσμες δανειακές υποχρεώσεις (Short-term bank debt)</t>
  </si>
  <si>
    <t>FINANCIAL RATIOS</t>
  </si>
  <si>
    <t>Δείκτες Αποδοτικότητας - Profitability ratios</t>
  </si>
  <si>
    <t>Λειτουργικό Περιθώριο (EBITDA margin)</t>
  </si>
  <si>
    <t>BS balancing factor</t>
  </si>
  <si>
    <t>Περιθώριο προ φόρων (EBT margin)</t>
  </si>
  <si>
    <t>Control checks:</t>
  </si>
  <si>
    <t>Περιθώριο μετά φόρων (Net earnings margin)</t>
  </si>
  <si>
    <t>Ιδίων Κεφαλαίων (Return on Equity/ROE)</t>
  </si>
  <si>
    <t>Δείκτες Εξέλιξης (%) - Growth ratios</t>
  </si>
  <si>
    <t>Κύκλου εργασιών</t>
  </si>
  <si>
    <t>Μ/Δ</t>
  </si>
  <si>
    <t>Σταθερών εξόδων</t>
  </si>
  <si>
    <t>ΚΑΤΑΣΤΑΣΗ ΤΑΜΕΙΑΚΩΝ ΡΟΩΝ [CASH FLOW STATEMENT]</t>
  </si>
  <si>
    <t>Κέρδη Προ Φόρων</t>
  </si>
  <si>
    <t>Λειτουργικό Αποτέλεσμα</t>
  </si>
  <si>
    <t>Αποτελέσματα προ Φόρων</t>
  </si>
  <si>
    <t>Μείον:</t>
  </si>
  <si>
    <t>Δείκτες Ρευστότητας (:1)</t>
  </si>
  <si>
    <t>Γενική Ρευστότητα</t>
  </si>
  <si>
    <t>Φόρος εισοδήματος</t>
  </si>
  <si>
    <t>Πλέον:</t>
  </si>
  <si>
    <t>Αποσβέσεις</t>
  </si>
  <si>
    <t>Άμεση Ρευστότητα</t>
  </si>
  <si>
    <t>Τόκοι χρεωστικοί</t>
  </si>
  <si>
    <t>Δείκτες Κεφαλαιακής Δομής &amp; Δανειακής Επιβάρυνσης (:1)</t>
  </si>
  <si>
    <t>Ξένα / Σύνολο Παθητικού</t>
  </si>
  <si>
    <t>Ξένα / 'Ιδια</t>
  </si>
  <si>
    <t>EBITDA / Χρεωστικούς Τόκους</t>
  </si>
  <si>
    <t>REPORTING-gr</t>
  </si>
  <si>
    <t>REPORTING-eng</t>
  </si>
  <si>
    <t>Σύνολο Τραπεζικού Δανεισμού / Ίδια Κεφάλαια</t>
  </si>
  <si>
    <t>Υποσύνολο - ΑΚΑΘΑΡΙΣΤΕΣ ΤΑΜΕΙΑΚΕΣ ΡΟΕΣ</t>
  </si>
  <si>
    <t>ΑΡΧΙΚΟ ΑΝΑΓΚΑΙΟ ΚΕΦΑΛΑΙΟ ΕΝΑΡΞΗΣ</t>
  </si>
  <si>
    <t>Κεφάλαιο Κίνησης</t>
  </si>
  <si>
    <t>INITIAL START-UP REQUIRED FUNDS</t>
  </si>
  <si>
    <t>ΑΝΑΛΥΣΗ ΝΕΚΡΟΥ ΣΗΜΕΙΟΥ - breakeven point analysis</t>
  </si>
  <si>
    <t>ΛΕΙΤΟΥΡΓΙΚΕΣ ΔΡΑΣΤΗΡΙΟΤΗΤΕΣ</t>
  </si>
  <si>
    <t>ΣΤΑΘΕΡΑ ΚΟΣΤΗ ΧΡΗΣΗΣ</t>
  </si>
  <si>
    <t>Σύνολο εισροών / (εκρόων) από λειτουργικές δραστηριότητες</t>
  </si>
  <si>
    <t>ΜΕΤΑΒΛΗΤΟ ΚΟΣΤΟΣ ΑΝΑ ΜΟΝΑΔΑ</t>
  </si>
  <si>
    <t>ΤΙΜΗ ΠΩΛΗΣΗΣ ΑΝΑ ΜΟΝΑΔΑ</t>
  </si>
  <si>
    <t>ΠΩΛΗΣΕΙΣ ΣΕ ΠΟΣΟΤΗΤΑ</t>
  </si>
  <si>
    <t>ΠΩΛΗΣΕΙΣ ΣΕ ΑΞΙΑ</t>
  </si>
  <si>
    <t>ΕΠΕΝΔΥΤΙΚΕΣ ΔΡΑΣΤΗΡΙΟΤΗΤΕΣ</t>
  </si>
  <si>
    <t>Μακρ. Δάνειο  (ποσά σε €)</t>
  </si>
  <si>
    <t>Σύνολο εισροών / (εκρόων) από επενδυτικές δραστηριότητες</t>
  </si>
  <si>
    <t>Έτος:</t>
  </si>
  <si>
    <t>Έτος -1</t>
  </si>
  <si>
    <t>Έτος 0</t>
  </si>
  <si>
    <t>Έτος 8</t>
  </si>
  <si>
    <t>Έτος 9</t>
  </si>
  <si>
    <t>Έτος 10</t>
  </si>
  <si>
    <t>Έτος 11</t>
  </si>
  <si>
    <t>Έτος 12</t>
  </si>
  <si>
    <t>Έτος 13</t>
  </si>
  <si>
    <t>Έτος 14</t>
  </si>
  <si>
    <t>Έτος 15</t>
  </si>
  <si>
    <t>Έτος 16</t>
  </si>
  <si>
    <t>Έτος 17</t>
  </si>
  <si>
    <t>Έτος 18</t>
  </si>
  <si>
    <t>Έτος 19</t>
  </si>
  <si>
    <t>Έτος 20</t>
  </si>
  <si>
    <t>Έτος 21</t>
  </si>
  <si>
    <t>Έτος 22</t>
  </si>
  <si>
    <t>Έτος 23</t>
  </si>
  <si>
    <t>Έτος 24</t>
  </si>
  <si>
    <t>Έτος 25</t>
  </si>
  <si>
    <t>Έτος 26</t>
  </si>
  <si>
    <t>Έτος 27</t>
  </si>
  <si>
    <t>Έτος 28</t>
  </si>
  <si>
    <t>Έτος 29</t>
  </si>
  <si>
    <t>Έτος 30</t>
  </si>
  <si>
    <t>Ετήσιο Επιτόκιο Δανεισμού:</t>
  </si>
  <si>
    <t>ΧΡΗΜΑΤΟΔΟΤΙΚΕΣ ΔΡΑΣΤΗΡΙΟΤΗΤΕΣ</t>
  </si>
  <si>
    <t>Σύνολο εισροών / (εκρόων) από χρηματοδοτικές δραστηριότητες</t>
  </si>
  <si>
    <t>Δόσεις/ Έτος: (ετησίως ή εξάμηνο)</t>
  </si>
  <si>
    <t>Έτη</t>
  </si>
  <si>
    <t>Συνολικές Δόσεις:</t>
  </si>
  <si>
    <t>Περίοδος Χάριτος (έτη):</t>
  </si>
  <si>
    <t>Νέο Κεφάλαιο (€ χιλ.) (1/1/έτους):</t>
  </si>
  <si>
    <t>Σύνολο ετήσιων εισροών / (εκροών)</t>
  </si>
  <si>
    <t>Πληρωμή Τόκων</t>
  </si>
  <si>
    <t>Ταμείο στο τέλος της προηγούμενης  χρήσης</t>
  </si>
  <si>
    <t>Ταμείο στο τέλος της τωρινής  χρήσης</t>
  </si>
  <si>
    <t>Check</t>
  </si>
  <si>
    <t>Αποπλήρωμή Κεφαλαίου</t>
  </si>
  <si>
    <t>ΚΑΘΑΡΕΣ ΤΑΜΕΙΑΚΕΣ ΡΟΕΣ (fcff)</t>
  </si>
  <si>
    <t>CONTROL CHECKS:</t>
  </si>
  <si>
    <t>Συνολική Δόση</t>
  </si>
  <si>
    <t>Check (FCFF)</t>
  </si>
  <si>
    <t>Υπόλοιπο Δανεισμού</t>
  </si>
  <si>
    <t>Check Net working capital (OPERATIONS)</t>
  </si>
  <si>
    <t>Check Gross Cash Flows</t>
  </si>
  <si>
    <t>AMORTIZATION TABLE</t>
  </si>
  <si>
    <t>pmt</t>
  </si>
  <si>
    <t>interest</t>
  </si>
  <si>
    <t>principal</t>
  </si>
  <si>
    <t>chq δόση</t>
  </si>
  <si>
    <t>&gt;5</t>
  </si>
  <si>
    <t>ΠΡΟΒΛΕΠΟΜΕΝΕΣ ΟΙΚΟΝΟΜΙΚΕΣ ΚΑΤΑΣΤΑΣΕΙΣ - ΑΠΟΤΕΛΕΣΜΑΤΑ ΧΡΗΣΗΣ</t>
  </si>
  <si>
    <t>PROJECTED FINANCIALS - INCOME STATEMENT</t>
  </si>
  <si>
    <t>ΛΕΙΤΟΥΡΓΙΚΑ ΑΠΟΤΕΛΕΣΜΑΤΑ ΧΡΗΣΗΣ</t>
  </si>
  <si>
    <t>INCOME STATEMENT / PROFIT &amp; LOSS ACCOUNT (ebitda result)</t>
  </si>
  <si>
    <t>Turnover</t>
  </si>
  <si>
    <t>GROSS RESULT</t>
  </si>
  <si>
    <t>Γενικά έξοδα λειτουργίας</t>
  </si>
  <si>
    <t>OPERATING RESULT (EBITDA)</t>
  </si>
  <si>
    <t>EARNINGS BEFORE INTEREST &amp; TAXES (EBIT)</t>
  </si>
  <si>
    <t>Interest expense - short-term debt</t>
  </si>
  <si>
    <t>Interest expense - long-term debt</t>
  </si>
  <si>
    <t>Interest income</t>
  </si>
  <si>
    <t>EARNINGS BEFORE TAXES (EBT))</t>
  </si>
  <si>
    <t>Income tax</t>
  </si>
  <si>
    <t>NET EARNINGS</t>
  </si>
  <si>
    <t>Διανομή κερδών ως ακολούθως:</t>
  </si>
  <si>
    <t>Distribution of net earnings as follows:</t>
  </si>
  <si>
    <t>Results carried forward</t>
  </si>
  <si>
    <t>Reserves</t>
  </si>
  <si>
    <t>Dividends</t>
  </si>
  <si>
    <t>ΠΡΟΒΛΕΠΟΜΕΝΕΣ ΟΙΚΟΝΟΜΙΚΕΣ ΚΑΤΑΣΤΑΣΕΙΣ - ΚΑΤΑΣΤΑΣΗ ΤΑΜΕΙΑΚΩΝ ΡΟΩΝ</t>
  </si>
  <si>
    <t>PROJECTED FINANCIALS - CASH FLOW STATEMENT</t>
  </si>
  <si>
    <t>ΚΑΤΑΣΤΑΣΗ ΤΑΜΕΙΑΚΩΝ ΡΟΩΝ</t>
  </si>
  <si>
    <t>CASH FLOW STATEMENT</t>
  </si>
  <si>
    <t>Pre-tax profit</t>
  </si>
  <si>
    <t>Minus:</t>
  </si>
  <si>
    <t>Income tax:</t>
  </si>
  <si>
    <t>Plus:</t>
  </si>
  <si>
    <t>Depreciation &amp; Amortization expense</t>
  </si>
  <si>
    <t>Interest paid</t>
  </si>
  <si>
    <t>Gross Cash Flows</t>
  </si>
  <si>
    <t>OPERATING ACTIVITIES</t>
  </si>
  <si>
    <t>Total inflows / (outflows) from operating activities</t>
  </si>
  <si>
    <t>INVESTING ACTIVITIES</t>
  </si>
  <si>
    <t>Total inflows / (outflows) from investing activities</t>
  </si>
  <si>
    <t>FINANCING ACTIVITIES</t>
  </si>
  <si>
    <t>Total inflows / (outflows) from financing activities</t>
  </si>
  <si>
    <t>Total inflows / (outflows)</t>
  </si>
  <si>
    <t>Cash at the end of prior period</t>
  </si>
  <si>
    <t>Cash at the end of current period</t>
  </si>
  <si>
    <t>ΕΠΙΛΕΓΜΕΝΟΙ ΧΡΗΜΑΤΟΟΙΚΟΝΟΜΙΚΟΙ ΔΕΙΚΤΕΣ</t>
  </si>
  <si>
    <t>SELECTED FINANCIAL RATIOS</t>
  </si>
  <si>
    <t>Δείκτες Αποδοτικότητας (%)</t>
  </si>
  <si>
    <t>Profitability ratios</t>
  </si>
  <si>
    <t>Λειτουργικό Περιθώριo</t>
  </si>
  <si>
    <t>EBITDA margin</t>
  </si>
  <si>
    <t>Περιθώριο προ φόρωn</t>
  </si>
  <si>
    <t>EBT margin</t>
  </si>
  <si>
    <t>Περιθώριο μετά φόρων</t>
  </si>
  <si>
    <t>Net earnings margin</t>
  </si>
  <si>
    <t>Ιδίων Κεφαλαίων</t>
  </si>
  <si>
    <t>Return on Equity/ROE</t>
  </si>
  <si>
    <t>Δείκτες Εξέλιξης (%)</t>
  </si>
  <si>
    <t>Growth ratios (%)</t>
  </si>
  <si>
    <t>Operating result (ebitda)</t>
  </si>
  <si>
    <t>Pre-tax result (EBT)</t>
  </si>
  <si>
    <t>ΕΤΗΣΙΕΣ ΕΠΕΝΔΥΣΕΙΣ ΣΕ ΠΑΓΙΟ ΕΝΕΡΓΗΤΙΚΟ</t>
  </si>
  <si>
    <t>CAPITAL EXPENDITURES [CapEx]</t>
  </si>
  <si>
    <t>ΛΕΙΤΟΥΡΓΙΚΑ ΕΞΟΔΑ</t>
  </si>
  <si>
    <t>OPERATING EXPENDITURES [Op_Ex]</t>
  </si>
  <si>
    <t>ΛΕΙΤΟΥΡΓΙΚΑ ΕΣΟΔΑ</t>
  </si>
  <si>
    <t>OPERATING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</si>
</sst>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8" formatCode="#,##0.00\ &quot;€&quot;;[Red]\-#,##0.00\ &quot;€&quot;"/>
    <numFmt numFmtId="164" formatCode="#,##0\ &quot;€&quot;"/>
    <numFmt numFmtId="165" formatCode="#,##0.00\ &quot;€&quot;"/>
    <numFmt numFmtId="166" formatCode="0.0%"/>
    <numFmt numFmtId="167" formatCode="_-* #,##0\ [$€-408]_-;\-* #,##0\ [$€-408]_-;_-* &quot;-&quot;??\ [$€-408]_-;_-@"/>
    <numFmt numFmtId="168" formatCode="#,##0.00_ ;[Red]\-#,##0.00\ "/>
    <numFmt numFmtId="169" formatCode="_-* #,##0.00\ _€_-;\-* #,##0.00\ _€_-;_-* &quot;-&quot;??\ _€_-;_-@"/>
    <numFmt numFmtId="170" formatCode="_-* #,##0.0\ [$€-408]_-;\-* #,##0.0\ [$€-408]_-;_-* &quot;-&quot;?\ [$€-408]_-;_-@"/>
    <numFmt numFmtId="171" formatCode="_-* #,##0.00\ [$€-408]_-;\-* #,##0.00\ [$€-408]_-;_-* &quot;-&quot;??\ [$€-408]_-;_-@"/>
    <numFmt numFmtId="172" formatCode="#,##0_ ;\-#,##0\ "/>
    <numFmt numFmtId="173" formatCode="#,##0_ ;[Red]\-#,##0\ "/>
    <numFmt numFmtId="174" formatCode="#,##0.0000000000000000000000000000000000000000000000000000000000000000000000_ ;\-#,##0.0000000000000000000000000000000000000000000000000000000000000000000000\ "/>
    <numFmt numFmtId="175" formatCode="#,##0.0_ ;\-#,##0.0\ "/>
    <numFmt numFmtId="176" formatCode="_-* #,##0\ &quot;€&quot;_-;\-* #,##0\ &quot;€&quot;_-;_-* &quot;-&quot;??\ &quot;€&quot;_-;_-@"/>
    <numFmt numFmtId="177" formatCode="#,##0.0"/>
    <numFmt numFmtId="178" formatCode="_-* #,##0\ [$€-408]_-;\-* #,##0\ [$€-408]_-;_-* &quot;-&quot;\ [$€-408]_-;_-@"/>
    <numFmt numFmtId="179" formatCode="#,##0.00;[Red]#,##0.00"/>
  </numFmts>
  <fonts count="112">
    <font>
      <sz val="10"/>
      <color rgb="FF000000"/>
      <name val="Arial"/>
    </font>
    <font>
      <sz val="11"/>
      <color rgb="FF000000"/>
      <name val="Calibri"/>
      <family val="2"/>
      <charset val="161"/>
    </font>
    <font>
      <sz val="10"/>
      <name val="Arial"/>
      <family val="2"/>
      <charset val="161"/>
    </font>
    <font>
      <b/>
      <sz val="48"/>
      <color rgb="FFBF9000"/>
      <name val="Calisto MT"/>
      <family val="1"/>
    </font>
    <font>
      <b/>
      <sz val="24"/>
      <color rgb="FF000000"/>
      <name val="Antique olive compact"/>
    </font>
    <font>
      <sz val="36"/>
      <color rgb="FFBF9000"/>
      <name val="Britannic Bold"/>
      <family val="2"/>
    </font>
    <font>
      <sz val="11"/>
      <color rgb="FF002060"/>
      <name val="Calibri"/>
      <family val="2"/>
      <charset val="161"/>
    </font>
    <font>
      <sz val="11"/>
      <color rgb="FF000000"/>
      <name val="Arial Narrow"/>
      <family val="2"/>
      <charset val="161"/>
    </font>
    <font>
      <sz val="36"/>
      <color rgb="FF002060"/>
      <name val="Britannic Bold"/>
      <family val="2"/>
    </font>
    <font>
      <b/>
      <u/>
      <sz val="11"/>
      <color rgb="FF833C0B"/>
      <name val="Arial Narrow"/>
      <family val="2"/>
      <charset val="161"/>
    </font>
    <font>
      <b/>
      <i/>
      <sz val="10"/>
      <color rgb="FF3A3838"/>
      <name val="Arial Narrow"/>
      <family val="2"/>
      <charset val="161"/>
    </font>
    <font>
      <b/>
      <sz val="14"/>
      <color rgb="FF002060"/>
      <name val="Calisto MT"/>
      <family val="1"/>
    </font>
    <font>
      <b/>
      <sz val="11"/>
      <color rgb="FF1E4E79"/>
      <name val="Arial Narrow"/>
      <family val="2"/>
      <charset val="161"/>
    </font>
    <font>
      <b/>
      <i/>
      <sz val="11"/>
      <color rgb="FF3A3838"/>
      <name val="Calibri"/>
      <family val="2"/>
      <charset val="161"/>
    </font>
    <font>
      <sz val="11"/>
      <color rgb="FFFFFFFF"/>
      <name val="Arial Narrow"/>
      <family val="2"/>
      <charset val="161"/>
    </font>
    <font>
      <b/>
      <sz val="11"/>
      <color rgb="FF333F4F"/>
      <name val="Calibri"/>
      <family val="2"/>
      <charset val="161"/>
    </font>
    <font>
      <b/>
      <sz val="10"/>
      <name val="Arial Narrow"/>
      <family val="2"/>
      <charset val="161"/>
    </font>
    <font>
      <b/>
      <sz val="16"/>
      <color rgb="FFC00000"/>
      <name val="Arial Black"/>
      <family val="2"/>
      <charset val="161"/>
    </font>
    <font>
      <b/>
      <i/>
      <sz val="10"/>
      <color rgb="FFFFFF99"/>
      <name val="Arial Narrow"/>
      <family val="2"/>
      <charset val="161"/>
    </font>
    <font>
      <b/>
      <i/>
      <sz val="11"/>
      <color rgb="FFFFFF99"/>
      <name val="Calibri"/>
      <family val="2"/>
      <charset val="161"/>
    </font>
    <font>
      <i/>
      <sz val="11"/>
      <color rgb="FFC00000"/>
      <name val="Calibri"/>
      <family val="2"/>
      <charset val="161"/>
    </font>
    <font>
      <b/>
      <sz val="11"/>
      <color rgb="FF002060"/>
      <name val="Calibri"/>
      <family val="2"/>
      <charset val="161"/>
    </font>
    <font>
      <sz val="14"/>
      <color rgb="FF9C6500"/>
      <name val="Calibri"/>
      <family val="2"/>
      <charset val="161"/>
    </font>
    <font>
      <i/>
      <sz val="11"/>
      <color rgb="FF000000"/>
      <name val="Calibri"/>
      <family val="2"/>
      <charset val="161"/>
    </font>
    <font>
      <sz val="10"/>
      <name val="Arial"/>
      <family val="2"/>
      <charset val="161"/>
    </font>
    <font>
      <sz val="11"/>
      <color rgb="FFFFFF99"/>
      <name val="Calibri"/>
      <family val="2"/>
      <charset val="161"/>
    </font>
    <font>
      <sz val="11"/>
      <color rgb="FF0070C0"/>
      <name val="Arial Narrow"/>
      <family val="2"/>
      <charset val="161"/>
    </font>
    <font>
      <b/>
      <sz val="10"/>
      <color rgb="FFFFFFFF"/>
      <name val="Arial Narrow"/>
      <family val="2"/>
      <charset val="161"/>
    </font>
    <font>
      <sz val="11"/>
      <color rgb="FFFF0000"/>
      <name val="Calibri"/>
      <family val="2"/>
      <charset val="161"/>
    </font>
    <font>
      <sz val="11"/>
      <color rgb="FF000000"/>
      <name val="Calisto MT"/>
      <family val="1"/>
    </font>
    <font>
      <b/>
      <sz val="10"/>
      <color rgb="FF000000"/>
      <name val="Arial Narrow"/>
      <family val="2"/>
      <charset val="161"/>
    </font>
    <font>
      <i/>
      <sz val="11"/>
      <color rgb="FF525252"/>
      <name val="Arial Narrow"/>
      <family val="2"/>
      <charset val="161"/>
    </font>
    <font>
      <i/>
      <sz val="10"/>
      <color rgb="FF000000"/>
      <name val="Arial Narrow"/>
      <family val="2"/>
      <charset val="161"/>
    </font>
    <font>
      <sz val="11"/>
      <color rgb="FFFFFFFF"/>
      <name val="Calibri"/>
      <family val="2"/>
      <charset val="161"/>
    </font>
    <font>
      <i/>
      <sz val="11"/>
      <color rgb="FFC00000"/>
      <name val="Arial Narrow"/>
      <family val="2"/>
      <charset val="161"/>
    </font>
    <font>
      <b/>
      <sz val="24"/>
      <color rgb="FF000000"/>
      <name val="Arial Black"/>
      <family val="2"/>
      <charset val="161"/>
    </font>
    <font>
      <sz val="11"/>
      <color rgb="FFFF0000"/>
      <name val="Arial Narrow"/>
      <family val="2"/>
      <charset val="161"/>
    </font>
    <font>
      <b/>
      <sz val="12"/>
      <color rgb="FFFFFFFF"/>
      <name val="Arial Narrow"/>
      <family val="2"/>
      <charset val="161"/>
    </font>
    <font>
      <sz val="10"/>
      <name val="Arial Narrow"/>
      <family val="2"/>
      <charset val="161"/>
    </font>
    <font>
      <b/>
      <sz val="10"/>
      <color rgb="FF002060"/>
      <name val="Arial Narrow"/>
      <family val="2"/>
      <charset val="161"/>
    </font>
    <font>
      <b/>
      <i/>
      <sz val="10"/>
      <color rgb="FFFFFFFF"/>
      <name val="Arial Narrow"/>
      <family val="2"/>
      <charset val="161"/>
    </font>
    <font>
      <sz val="10"/>
      <color rgb="FF002060"/>
      <name val="Arial Narrow"/>
      <family val="2"/>
      <charset val="161"/>
    </font>
    <font>
      <sz val="10"/>
      <color rgb="FFFFFFFF"/>
      <name val="Arial Narrow"/>
      <family val="2"/>
      <charset val="161"/>
    </font>
    <font>
      <u/>
      <sz val="10"/>
      <color rgb="FFFFFFFF"/>
      <name val="Arial Narrow"/>
      <family val="2"/>
      <charset val="161"/>
    </font>
    <font>
      <b/>
      <sz val="10"/>
      <color rgb="FF171616"/>
      <name val="Arial Narrow"/>
      <family val="2"/>
      <charset val="161"/>
    </font>
    <font>
      <b/>
      <u/>
      <sz val="10"/>
      <name val="Arial Narrow"/>
      <family val="2"/>
      <charset val="161"/>
    </font>
    <font>
      <sz val="10"/>
      <color rgb="FFFA7D00"/>
      <name val="Arial Narrow"/>
      <family val="2"/>
      <charset val="161"/>
    </font>
    <font>
      <i/>
      <sz val="10"/>
      <color rgb="FFC00000"/>
      <name val="Arial Narrow"/>
      <family val="2"/>
      <charset val="161"/>
    </font>
    <font>
      <b/>
      <u/>
      <sz val="12"/>
      <color rgb="FFFFFFFF"/>
      <name val="Arial Narrow"/>
      <family val="2"/>
      <charset val="161"/>
    </font>
    <font>
      <sz val="10"/>
      <color rgb="FF833C0B"/>
      <name val="Arial Narrow"/>
      <family val="2"/>
      <charset val="161"/>
    </font>
    <font>
      <b/>
      <sz val="11"/>
      <color rgb="FF000000"/>
      <name val="Arial Narrow"/>
      <family val="2"/>
      <charset val="161"/>
    </font>
    <font>
      <sz val="10"/>
      <color rgb="FF000000"/>
      <name val="Tahoma"/>
      <family val="2"/>
      <charset val="161"/>
    </font>
    <font>
      <i/>
      <sz val="10"/>
      <color rgb="FF1E4E79"/>
      <name val="Arial Narrow"/>
      <family val="2"/>
      <charset val="161"/>
    </font>
    <font>
      <b/>
      <i/>
      <u/>
      <sz val="11"/>
      <color rgb="FF000000"/>
      <name val="Calibri"/>
      <family val="2"/>
      <charset val="161"/>
    </font>
    <font>
      <sz val="10"/>
      <color rgb="FF000000"/>
      <name val="Arial Narrow"/>
      <family val="2"/>
      <charset val="161"/>
    </font>
    <font>
      <b/>
      <i/>
      <sz val="11"/>
      <color rgb="FF000000"/>
      <name val="Calibri"/>
      <family val="2"/>
      <charset val="161"/>
    </font>
    <font>
      <i/>
      <sz val="9"/>
      <color rgb="FF7F7F7F"/>
      <name val="Calibri"/>
      <family val="2"/>
      <charset val="161"/>
    </font>
    <font>
      <i/>
      <sz val="11"/>
      <color rgb="FFFFFFFF"/>
      <name val="Calibri"/>
      <family val="2"/>
      <charset val="161"/>
    </font>
    <font>
      <sz val="8"/>
      <name val="Arial Narrow"/>
      <family val="2"/>
      <charset val="161"/>
    </font>
    <font>
      <b/>
      <u/>
      <sz val="12"/>
      <color rgb="FFFFFFFF"/>
      <name val="Arial Narrow"/>
      <family val="2"/>
      <charset val="161"/>
    </font>
    <font>
      <b/>
      <u/>
      <sz val="12"/>
      <color rgb="FFFF0000"/>
      <name val="Arial Narrow"/>
      <family val="2"/>
      <charset val="161"/>
    </font>
    <font>
      <sz val="10"/>
      <name val="Tahoma"/>
      <family val="2"/>
      <charset val="161"/>
    </font>
    <font>
      <b/>
      <sz val="14"/>
      <color rgb="FFC00000"/>
      <name val="Calibri"/>
      <family val="2"/>
      <charset val="161"/>
    </font>
    <font>
      <b/>
      <i/>
      <sz val="9"/>
      <color rgb="FF993300"/>
      <name val="Arial Narrow"/>
      <family val="2"/>
      <charset val="161"/>
    </font>
    <font>
      <b/>
      <i/>
      <sz val="9"/>
      <color rgb="FF7030A0"/>
      <name val="Arial Narrow"/>
      <family val="2"/>
      <charset val="161"/>
    </font>
    <font>
      <i/>
      <sz val="10"/>
      <name val="Tahoma"/>
      <family val="2"/>
      <charset val="161"/>
    </font>
    <font>
      <b/>
      <i/>
      <sz val="11"/>
      <color rgb="FF7030A0"/>
      <name val="Arial Narrow"/>
      <family val="2"/>
      <charset val="161"/>
    </font>
    <font>
      <b/>
      <sz val="11"/>
      <color rgb="FFFFFFFF"/>
      <name val="Arial Narrow"/>
      <family val="2"/>
      <charset val="161"/>
    </font>
    <font>
      <b/>
      <sz val="10"/>
      <name val="Tahoma"/>
      <family val="2"/>
      <charset val="161"/>
    </font>
    <font>
      <b/>
      <sz val="11"/>
      <color rgb="FF0070C0"/>
      <name val="Calibri"/>
      <family val="2"/>
      <charset val="161"/>
    </font>
    <font>
      <b/>
      <sz val="10"/>
      <color rgb="FF000000"/>
      <name val="Arial"/>
      <family val="2"/>
      <charset val="161"/>
    </font>
    <font>
      <b/>
      <sz val="11"/>
      <color rgb="FFFFFFFF"/>
      <name val="Calibri"/>
      <family val="2"/>
      <charset val="161"/>
    </font>
    <font>
      <b/>
      <sz val="10"/>
      <color rgb="FFFFFFFF"/>
      <name val="Arial"/>
      <family val="2"/>
      <charset val="161"/>
    </font>
    <font>
      <b/>
      <u/>
      <sz val="11"/>
      <color rgb="FFC00000"/>
      <name val="Calibri"/>
      <family val="2"/>
      <charset val="161"/>
    </font>
    <font>
      <b/>
      <u/>
      <sz val="11"/>
      <color rgb="FFC00000"/>
      <name val="Calibri"/>
      <family val="2"/>
      <charset val="161"/>
    </font>
    <font>
      <b/>
      <sz val="16"/>
      <color rgb="FFFFFFFF"/>
      <name val="Arial Narrow"/>
      <family val="2"/>
      <charset val="161"/>
    </font>
    <font>
      <b/>
      <u/>
      <sz val="11"/>
      <color rgb="FF7030A0"/>
      <name val="Calibri"/>
      <family val="2"/>
      <charset val="161"/>
    </font>
    <font>
      <i/>
      <sz val="11"/>
      <color rgb="FF833C0B"/>
      <name val="Calibri"/>
      <family val="2"/>
      <charset val="161"/>
    </font>
    <font>
      <b/>
      <u/>
      <sz val="11"/>
      <color rgb="FF000000"/>
      <name val="Calibri"/>
      <family val="2"/>
      <charset val="161"/>
    </font>
    <font>
      <b/>
      <u/>
      <sz val="11"/>
      <color rgb="FF000000"/>
      <name val="Calibri"/>
      <family val="2"/>
      <charset val="161"/>
    </font>
    <font>
      <sz val="11"/>
      <color rgb="FF00B0F0"/>
      <name val="Calibri"/>
      <family val="2"/>
      <charset val="161"/>
    </font>
    <font>
      <b/>
      <sz val="11"/>
      <color rgb="FF833C0B"/>
      <name val="Calibri"/>
      <family val="2"/>
      <charset val="161"/>
    </font>
    <font>
      <i/>
      <sz val="9"/>
      <color rgb="FF000000"/>
      <name val="Arial Narrow"/>
      <family val="2"/>
      <charset val="161"/>
    </font>
    <font>
      <u/>
      <sz val="11"/>
      <color rgb="FFC00000"/>
      <name val="Calibri"/>
      <family val="2"/>
      <charset val="161"/>
    </font>
    <font>
      <u/>
      <sz val="11"/>
      <color rgb="FFC00000"/>
      <name val="Calibri"/>
      <family val="2"/>
      <charset val="161"/>
    </font>
    <font>
      <i/>
      <sz val="11"/>
      <color rgb="FF333F4F"/>
      <name val="Calibri"/>
      <family val="2"/>
      <charset val="161"/>
    </font>
    <font>
      <b/>
      <u/>
      <sz val="11"/>
      <color rgb="FF7030A0"/>
      <name val="Calibri"/>
      <family val="2"/>
      <charset val="161"/>
    </font>
    <font>
      <b/>
      <u/>
      <sz val="11"/>
      <color rgb="FF7030A0"/>
      <name val="Calibri"/>
      <family val="2"/>
      <charset val="161"/>
    </font>
    <font>
      <b/>
      <sz val="11"/>
      <color rgb="FF000000"/>
      <name val="Calibri"/>
      <family val="2"/>
      <charset val="161"/>
    </font>
    <font>
      <sz val="11"/>
      <color rgb="FFC00000"/>
      <name val="Calibri"/>
      <family val="2"/>
      <charset val="161"/>
    </font>
    <font>
      <i/>
      <sz val="11"/>
      <color rgb="FFFF0000"/>
      <name val="Calibri"/>
      <family val="2"/>
      <charset val="161"/>
    </font>
    <font>
      <b/>
      <u/>
      <sz val="11"/>
      <color rgb="FFC00000"/>
      <name val="Calibri"/>
      <family val="2"/>
      <charset val="161"/>
    </font>
    <font>
      <i/>
      <sz val="9"/>
      <color rgb="FFFF0000"/>
      <name val="Calibri"/>
      <family val="2"/>
      <charset val="161"/>
    </font>
    <font>
      <i/>
      <sz val="9"/>
      <color rgb="FF000000"/>
      <name val="Calibri"/>
      <family val="2"/>
      <charset val="161"/>
    </font>
    <font>
      <b/>
      <sz val="11"/>
      <color rgb="FFC00000"/>
      <name val="Calibri"/>
      <family val="2"/>
      <charset val="161"/>
    </font>
    <font>
      <sz val="8"/>
      <color rgb="FF000000"/>
      <name val="Arial"/>
      <family val="2"/>
      <charset val="161"/>
    </font>
    <font>
      <b/>
      <sz val="8"/>
      <color rgb="FF000000"/>
      <name val="Arial"/>
      <family val="2"/>
      <charset val="161"/>
    </font>
    <font>
      <sz val="11"/>
      <color rgb="FFC00000"/>
      <name val="Arial Black"/>
      <family val="2"/>
      <charset val="161"/>
    </font>
    <font>
      <b/>
      <u/>
      <sz val="8"/>
      <color rgb="FF000000"/>
      <name val="Arial"/>
      <family val="2"/>
      <charset val="161"/>
    </font>
    <font>
      <i/>
      <sz val="11"/>
      <color rgb="FF00B0F0"/>
      <name val="Calibri"/>
      <family val="2"/>
      <charset val="161"/>
    </font>
    <font>
      <sz val="11"/>
      <color rgb="FF000000"/>
      <name val="Tahoma"/>
      <family val="2"/>
      <charset val="161"/>
    </font>
    <font>
      <b/>
      <sz val="11"/>
      <color rgb="FFFFFFFF"/>
      <name val="Tahoma"/>
      <family val="2"/>
      <charset val="161"/>
    </font>
    <font>
      <sz val="11"/>
      <color rgb="FFFFFFFF"/>
      <name val="Tahoma"/>
      <family val="2"/>
      <charset val="161"/>
    </font>
    <font>
      <b/>
      <sz val="11"/>
      <color rgb="FF000000"/>
      <name val="Tahoma"/>
      <family val="2"/>
      <charset val="161"/>
    </font>
    <font>
      <b/>
      <i/>
      <sz val="8"/>
      <color rgb="FFFF0000"/>
      <name val="Arial"/>
      <family val="2"/>
      <charset val="161"/>
    </font>
    <font>
      <b/>
      <u/>
      <sz val="8"/>
      <color rgb="FFFFFFFF"/>
      <name val="Arial"/>
      <family val="2"/>
      <charset val="161"/>
    </font>
    <font>
      <b/>
      <sz val="8"/>
      <color rgb="FFFF0000"/>
      <name val="Arial"/>
      <family val="2"/>
      <charset val="161"/>
    </font>
    <font>
      <b/>
      <u/>
      <sz val="11"/>
      <color rgb="FF000000"/>
      <name val="Tahoma"/>
      <family val="2"/>
      <charset val="161"/>
    </font>
    <font>
      <b/>
      <u/>
      <sz val="11"/>
      <color rgb="FF000000"/>
      <name val="Tahoma"/>
      <family val="2"/>
      <charset val="161"/>
    </font>
    <font>
      <u/>
      <sz val="11"/>
      <color rgb="FF000000"/>
      <name val="Tahoma"/>
      <family val="2"/>
      <charset val="161"/>
    </font>
    <font>
      <sz val="10"/>
      <color rgb="FF666666"/>
      <name val="Arial"/>
      <family val="2"/>
      <charset val="161"/>
    </font>
    <font>
      <i/>
      <u/>
      <sz val="10"/>
      <color rgb="FF000000"/>
      <name val="Arial Narrow"/>
      <family val="2"/>
      <charset val="161"/>
    </font>
  </fonts>
  <fills count="40">
    <fill>
      <patternFill patternType="none"/>
    </fill>
    <fill>
      <patternFill patternType="gray125"/>
    </fill>
    <fill>
      <patternFill patternType="solid">
        <fgColor rgb="FFFFFFFF"/>
        <bgColor rgb="FFFFFFFF"/>
      </patternFill>
    </fill>
    <fill>
      <patternFill patternType="solid">
        <fgColor rgb="FF1F3864"/>
        <bgColor rgb="FF1F3864"/>
      </patternFill>
    </fill>
    <fill>
      <patternFill patternType="solid">
        <fgColor rgb="FFFFD965"/>
        <bgColor rgb="FFFFD965"/>
      </patternFill>
    </fill>
    <fill>
      <patternFill patternType="solid">
        <fgColor rgb="FF002060"/>
        <bgColor rgb="FF002060"/>
      </patternFill>
    </fill>
    <fill>
      <patternFill patternType="solid">
        <fgColor rgb="FFDEEAF6"/>
        <bgColor rgb="FFDEEAF6"/>
      </patternFill>
    </fill>
    <fill>
      <patternFill patternType="solid">
        <fgColor rgb="FFFFFF00"/>
        <bgColor rgb="FFFFFF00"/>
      </patternFill>
    </fill>
    <fill>
      <patternFill patternType="solid">
        <fgColor rgb="FFFFFFCC"/>
        <bgColor rgb="FFFFFFCC"/>
      </patternFill>
    </fill>
    <fill>
      <patternFill patternType="solid">
        <fgColor rgb="FFE7E6E6"/>
        <bgColor rgb="FFE7E6E6"/>
      </patternFill>
    </fill>
    <fill>
      <patternFill patternType="solid">
        <fgColor rgb="FF0C0C0C"/>
        <bgColor rgb="FF0C0C0C"/>
      </patternFill>
    </fill>
    <fill>
      <patternFill patternType="solid">
        <fgColor rgb="FFFFC000"/>
        <bgColor rgb="FFFFC000"/>
      </patternFill>
    </fill>
    <fill>
      <patternFill patternType="solid">
        <fgColor rgb="FFA5A5A5"/>
        <bgColor rgb="FFA5A5A5"/>
      </patternFill>
    </fill>
    <fill>
      <patternFill patternType="solid">
        <fgColor rgb="FFC00000"/>
        <bgColor rgb="FFC00000"/>
      </patternFill>
    </fill>
    <fill>
      <patternFill patternType="solid">
        <fgColor rgb="FFC5E0B3"/>
        <bgColor rgb="FFC5E0B3"/>
      </patternFill>
    </fill>
    <fill>
      <patternFill patternType="solid">
        <fgColor rgb="FFD8D8D8"/>
        <bgColor rgb="FFD8D8D8"/>
      </patternFill>
    </fill>
    <fill>
      <patternFill patternType="solid">
        <fgColor rgb="FF1E4E79"/>
        <bgColor rgb="FF1E4E79"/>
      </patternFill>
    </fill>
    <fill>
      <patternFill patternType="solid">
        <fgColor rgb="FF00B050"/>
        <bgColor rgb="FF00B050"/>
      </patternFill>
    </fill>
    <fill>
      <patternFill patternType="solid">
        <fgColor rgb="FF333333"/>
        <bgColor rgb="FF333333"/>
      </patternFill>
    </fill>
    <fill>
      <patternFill patternType="solid">
        <fgColor rgb="FFCCCCFF"/>
        <bgColor rgb="FFCCCCFF"/>
      </patternFill>
    </fill>
    <fill>
      <patternFill patternType="solid">
        <fgColor rgb="FFF7CAAC"/>
        <bgColor rgb="FFF7CAAC"/>
      </patternFill>
    </fill>
    <fill>
      <patternFill patternType="solid">
        <fgColor rgb="FF7030A0"/>
        <bgColor rgb="FF7030A0"/>
      </patternFill>
    </fill>
    <fill>
      <patternFill patternType="solid">
        <fgColor rgb="FFC55A11"/>
        <bgColor rgb="FFC55A11"/>
      </patternFill>
    </fill>
    <fill>
      <patternFill patternType="solid">
        <fgColor rgb="FF7F7F7F"/>
        <bgColor rgb="FF7F7F7F"/>
      </patternFill>
    </fill>
    <fill>
      <patternFill patternType="solid">
        <fgColor rgb="FFF2F2F2"/>
        <bgColor rgb="FFF2F2F2"/>
      </patternFill>
    </fill>
    <fill>
      <patternFill patternType="solid">
        <fgColor rgb="FFFF0000"/>
        <bgColor rgb="FFFF0000"/>
      </patternFill>
    </fill>
    <fill>
      <patternFill patternType="solid">
        <fgColor rgb="FFFFFF99"/>
        <bgColor rgb="FFFFFF99"/>
      </patternFill>
    </fill>
    <fill>
      <patternFill patternType="solid">
        <fgColor rgb="FFF4B083"/>
        <bgColor rgb="FFF4B083"/>
      </patternFill>
    </fill>
    <fill>
      <patternFill patternType="solid">
        <fgColor rgb="FFD0CECE"/>
        <bgColor rgb="FFD0CECE"/>
      </patternFill>
    </fill>
    <fill>
      <patternFill patternType="solid">
        <fgColor rgb="FFD6DCE4"/>
        <bgColor rgb="FFD6DCE4"/>
      </patternFill>
    </fill>
    <fill>
      <patternFill patternType="solid">
        <fgColor rgb="FF1F497D"/>
        <bgColor rgb="FF1F497D"/>
      </patternFill>
    </fill>
    <fill>
      <patternFill patternType="solid">
        <fgColor rgb="FFECECEC"/>
        <bgColor rgb="FFECECEC"/>
      </patternFill>
    </fill>
    <fill>
      <patternFill patternType="solid">
        <fgColor rgb="FFE2EFD9"/>
        <bgColor rgb="FFE2EFD9"/>
      </patternFill>
    </fill>
    <fill>
      <patternFill patternType="solid">
        <fgColor rgb="FFFBE4D5"/>
        <bgColor rgb="FFFBE4D5"/>
      </patternFill>
    </fill>
    <fill>
      <patternFill patternType="solid">
        <fgColor rgb="FFFEF2CB"/>
        <bgColor rgb="FFFEF2CB"/>
      </patternFill>
    </fill>
    <fill>
      <patternFill patternType="solid">
        <fgColor rgb="FF548135"/>
        <bgColor rgb="FF548135"/>
      </patternFill>
    </fill>
    <fill>
      <patternFill patternType="solid">
        <fgColor rgb="FF222A35"/>
        <bgColor rgb="FF222A35"/>
      </patternFill>
    </fill>
    <fill>
      <patternFill patternType="solid">
        <fgColor rgb="FF0070C0"/>
        <bgColor rgb="FF0070C0"/>
      </patternFill>
    </fill>
    <fill>
      <patternFill patternType="solid">
        <fgColor rgb="FF262626"/>
        <bgColor rgb="FF262626"/>
      </patternFill>
    </fill>
    <fill>
      <patternFill patternType="solid">
        <fgColor rgb="FFBDD6EE"/>
        <bgColor rgb="FFBDD6EE"/>
      </patternFill>
    </fill>
  </fills>
  <borders count="51">
    <border>
      <left/>
      <right/>
      <top/>
      <bottom/>
      <diagonal/>
    </border>
    <border>
      <left/>
      <right/>
      <top/>
      <bottom/>
      <diagonal/>
    </border>
    <border>
      <left/>
      <right/>
      <top/>
      <bottom style="double">
        <color rgb="FF000000"/>
      </bottom>
      <diagonal/>
    </border>
    <border>
      <left style="medium">
        <color rgb="FF000000"/>
      </left>
      <right style="medium">
        <color rgb="FF000000"/>
      </right>
      <top style="medium">
        <color rgb="FF000000"/>
      </top>
      <bottom style="medium">
        <color rgb="FF000000"/>
      </bottom>
      <diagonal/>
    </border>
    <border>
      <left style="hair">
        <color rgb="FF800080"/>
      </left>
      <right style="hair">
        <color rgb="FF800080"/>
      </right>
      <top style="hair">
        <color rgb="FF800080"/>
      </top>
      <bottom style="hair">
        <color rgb="FF800080"/>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style="dotted">
        <color rgb="FFBF9000"/>
      </left>
      <right/>
      <top style="dotted">
        <color rgb="FFBF9000"/>
      </top>
      <bottom style="dotted">
        <color rgb="FFBF9000"/>
      </bottom>
      <diagonal/>
    </border>
    <border>
      <left style="hair">
        <color rgb="FF800080"/>
      </left>
      <right/>
      <top style="hair">
        <color rgb="FF800080"/>
      </top>
      <bottom style="hair">
        <color rgb="FF800080"/>
      </bottom>
      <diagonal/>
    </border>
    <border>
      <left/>
      <right/>
      <top style="dotted">
        <color rgb="FFBF9000"/>
      </top>
      <bottom style="dotted">
        <color rgb="FFBF9000"/>
      </bottom>
      <diagonal/>
    </border>
    <border>
      <left/>
      <right/>
      <top style="hair">
        <color rgb="FF800080"/>
      </top>
      <bottom style="hair">
        <color rgb="FF800080"/>
      </bottom>
      <diagonal/>
    </border>
    <border>
      <left/>
      <right/>
      <top style="dotted">
        <color rgb="FFBF9000"/>
      </top>
      <bottom style="dotted">
        <color rgb="FFBF9000"/>
      </bottom>
      <diagonal/>
    </border>
    <border>
      <left style="hair">
        <color rgb="FF800080"/>
      </left>
      <right/>
      <top style="hair">
        <color rgb="FF800080"/>
      </top>
      <bottom style="hair">
        <color rgb="FF800080"/>
      </bottom>
      <diagonal/>
    </border>
    <border>
      <left style="hair">
        <color rgb="FF000000"/>
      </left>
      <right style="hair">
        <color rgb="FF000000"/>
      </right>
      <top/>
      <bottom style="hair">
        <color rgb="FF000000"/>
      </bottom>
      <diagonal/>
    </border>
    <border>
      <left/>
      <right/>
      <top style="hair">
        <color rgb="FF800080"/>
      </top>
      <bottom style="hair">
        <color rgb="FF800080"/>
      </bottom>
      <diagonal/>
    </border>
    <border>
      <left/>
      <right/>
      <top style="hair">
        <color rgb="FF800080"/>
      </top>
      <bottom style="hair">
        <color rgb="FF800080"/>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double">
        <color rgb="FF000000"/>
      </left>
      <right style="thin">
        <color rgb="FF000000"/>
      </right>
      <top style="double">
        <color rgb="FF000000"/>
      </top>
      <bottom style="double">
        <color rgb="FF000000"/>
      </bottom>
      <diagonal/>
    </border>
    <border>
      <left style="thin">
        <color rgb="FF7F7F7F"/>
      </left>
      <right style="thin">
        <color rgb="FF7F7F7F"/>
      </right>
      <top style="thin">
        <color rgb="FF7F7F7F"/>
      </top>
      <bottom style="thin">
        <color rgb="FF7F7F7F"/>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style="double">
        <color rgb="FF3F3F3F"/>
      </right>
      <top style="double">
        <color rgb="FF3F3F3F"/>
      </top>
      <bottom style="double">
        <color rgb="FF3F3F3F"/>
      </bottom>
      <diagonal/>
    </border>
    <border>
      <left/>
      <right/>
      <top/>
      <bottom style="thin">
        <color rgb="FF000000"/>
      </bottom>
      <diagonal/>
    </border>
    <border>
      <left/>
      <right style="thin">
        <color rgb="FF000000"/>
      </right>
      <top/>
      <bottom style="thin">
        <color rgb="FF000000"/>
      </bottom>
      <diagonal/>
    </border>
    <border>
      <left style="hair">
        <color rgb="FF000000"/>
      </left>
      <right style="thin">
        <color rgb="FF000000"/>
      </right>
      <top style="hair">
        <color rgb="FF000000"/>
      </top>
      <bottom style="hair">
        <color rgb="FF000000"/>
      </bottom>
      <diagonal/>
    </border>
    <border>
      <left style="thin">
        <color rgb="FF000000"/>
      </left>
      <right/>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double">
        <color rgb="FF000000"/>
      </left>
      <right style="thin">
        <color rgb="FF000000"/>
      </right>
      <top style="double">
        <color rgb="FF000000"/>
      </top>
      <bottom/>
      <diagonal/>
    </border>
    <border>
      <left/>
      <right/>
      <top style="thick">
        <color rgb="FF000000"/>
      </top>
      <bottom style="thick">
        <color rgb="FF000000"/>
      </bottom>
      <diagonal/>
    </border>
    <border>
      <left/>
      <right/>
      <top style="thick">
        <color rgb="FF000000"/>
      </top>
      <bottom/>
      <diagonal/>
    </border>
    <border>
      <left/>
      <right/>
      <top style="thick">
        <color rgb="FF000000"/>
      </top>
      <bottom/>
      <diagonal/>
    </border>
    <border>
      <left/>
      <right/>
      <top style="thick">
        <color rgb="FF000000"/>
      </top>
      <bottom/>
      <diagonal/>
    </border>
    <border>
      <left/>
      <right/>
      <top/>
      <bottom style="medium">
        <color rgb="FF000000"/>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style="thick">
        <color rgb="FF000000"/>
      </bottom>
      <diagonal/>
    </border>
    <border>
      <left style="medium">
        <color rgb="FF000000"/>
      </left>
      <right/>
      <top/>
      <bottom/>
      <diagonal/>
    </border>
    <border>
      <left style="medium">
        <color rgb="FF000000"/>
      </left>
      <right/>
      <top/>
      <bottom style="medium">
        <color rgb="FF000000"/>
      </bottom>
      <diagonal/>
    </border>
  </borders>
  <cellStyleXfs count="1">
    <xf numFmtId="0" fontId="0" fillId="0" borderId="0"/>
  </cellStyleXfs>
  <cellXfs count="363">
    <xf numFmtId="0" fontId="0" fillId="0" borderId="0" xfId="0" applyFont="1" applyAlignment="1"/>
    <xf numFmtId="0" fontId="1" fillId="2" borderId="1" xfId="0" applyFont="1" applyFill="1" applyBorder="1" applyAlignment="1"/>
    <xf numFmtId="0" fontId="1" fillId="3" borderId="1" xfId="0" applyFont="1" applyFill="1" applyBorder="1" applyAlignment="1"/>
    <xf numFmtId="0" fontId="2" fillId="0" borderId="0" xfId="0" applyFont="1" applyAlignment="1"/>
    <xf numFmtId="0" fontId="3" fillId="3" borderId="1" xfId="0" applyFont="1" applyFill="1" applyBorder="1" applyAlignment="1"/>
    <xf numFmtId="0" fontId="4" fillId="2" borderId="1" xfId="0" applyFont="1" applyFill="1" applyBorder="1" applyAlignment="1"/>
    <xf numFmtId="0" fontId="5" fillId="3" borderId="1" xfId="0" applyFont="1" applyFill="1" applyBorder="1" applyAlignment="1"/>
    <xf numFmtId="0" fontId="1" fillId="2" borderId="2" xfId="0" applyFont="1" applyFill="1" applyBorder="1" applyAlignment="1"/>
    <xf numFmtId="0" fontId="6" fillId="4" borderId="1" xfId="0" applyFont="1" applyFill="1" applyBorder="1" applyAlignment="1"/>
    <xf numFmtId="0" fontId="7" fillId="2" borderId="1" xfId="0" applyFont="1" applyFill="1" applyBorder="1" applyAlignment="1"/>
    <xf numFmtId="0" fontId="8" fillId="4" borderId="1" xfId="0" applyFont="1" applyFill="1" applyBorder="1" applyAlignment="1"/>
    <xf numFmtId="0" fontId="7" fillId="2" borderId="1" xfId="0" applyFont="1" applyFill="1" applyBorder="1" applyAlignment="1">
      <alignment wrapText="1"/>
    </xf>
    <xf numFmtId="0" fontId="1" fillId="2" borderId="1" xfId="0" applyFont="1" applyFill="1" applyBorder="1" applyAlignment="1">
      <alignment horizontal="left"/>
    </xf>
    <xf numFmtId="0" fontId="9" fillId="2" borderId="1" xfId="0" applyFont="1" applyFill="1" applyBorder="1" applyAlignment="1">
      <alignment horizontal="left"/>
    </xf>
    <xf numFmtId="0" fontId="10" fillId="2" borderId="1" xfId="0" applyFont="1" applyFill="1" applyBorder="1" applyAlignment="1">
      <alignment horizontal="right"/>
    </xf>
    <xf numFmtId="0" fontId="11" fillId="4" borderId="1" xfId="0" applyFont="1" applyFill="1" applyBorder="1" applyAlignment="1"/>
    <xf numFmtId="0" fontId="12" fillId="2" borderId="1" xfId="0" applyFont="1" applyFill="1" applyBorder="1" applyAlignment="1">
      <alignment horizontal="right"/>
    </xf>
    <xf numFmtId="0" fontId="13" fillId="3" borderId="1" xfId="0" applyFont="1" applyFill="1" applyBorder="1" applyAlignment="1"/>
    <xf numFmtId="164" fontId="14" fillId="5" borderId="3" xfId="0" applyNumberFormat="1" applyFont="1" applyFill="1" applyBorder="1" applyAlignment="1">
      <alignment horizontal="center"/>
    </xf>
    <xf numFmtId="0" fontId="15" fillId="3" borderId="1" xfId="0" applyFont="1" applyFill="1" applyBorder="1" applyAlignment="1">
      <alignment horizontal="right"/>
    </xf>
    <xf numFmtId="14" fontId="16" fillId="2" borderId="4" xfId="0" applyNumberFormat="1" applyFont="1" applyFill="1" applyBorder="1" applyAlignment="1">
      <alignment horizontal="center" vertical="center"/>
    </xf>
    <xf numFmtId="165" fontId="7" fillId="2" borderId="1" xfId="0" applyNumberFormat="1" applyFont="1" applyFill="1" applyBorder="1" applyAlignment="1">
      <alignment horizontal="right" wrapText="1"/>
    </xf>
    <xf numFmtId="0" fontId="17" fillId="2" borderId="1" xfId="0" applyFont="1" applyFill="1" applyBorder="1" applyAlignment="1">
      <alignment horizontal="right"/>
    </xf>
    <xf numFmtId="164" fontId="7" fillId="2" borderId="5" xfId="0" applyNumberFormat="1" applyFont="1" applyFill="1" applyBorder="1" applyAlignment="1">
      <alignment horizontal="right" wrapText="1"/>
    </xf>
    <xf numFmtId="0" fontId="13" fillId="2" borderId="1" xfId="0" applyFont="1" applyFill="1" applyBorder="1" applyAlignment="1"/>
    <xf numFmtId="166" fontId="1" fillId="6" borderId="5" xfId="0" applyNumberFormat="1" applyFont="1" applyFill="1" applyBorder="1" applyAlignment="1"/>
    <xf numFmtId="0" fontId="18" fillId="3" borderId="1" xfId="0" applyFont="1" applyFill="1" applyBorder="1" applyAlignment="1">
      <alignment horizontal="right"/>
    </xf>
    <xf numFmtId="0" fontId="19" fillId="3" borderId="1" xfId="0" applyFont="1" applyFill="1" applyBorder="1" applyAlignment="1"/>
    <xf numFmtId="0" fontId="20" fillId="2" borderId="1" xfId="0" applyFont="1" applyFill="1" applyBorder="1" applyAlignment="1">
      <alignment horizontal="left"/>
    </xf>
    <xf numFmtId="0" fontId="18" fillId="3" borderId="1" xfId="0" applyFont="1" applyFill="1" applyBorder="1" applyAlignment="1">
      <alignment horizontal="right" vertical="center"/>
    </xf>
    <xf numFmtId="0" fontId="21" fillId="7" borderId="6" xfId="0" applyFont="1" applyFill="1" applyBorder="1" applyAlignment="1">
      <alignment horizontal="center" vertical="center"/>
    </xf>
    <xf numFmtId="0" fontId="23" fillId="9" borderId="8" xfId="0" applyFont="1" applyFill="1" applyBorder="1" applyAlignment="1">
      <alignment horizontal="left" vertical="center"/>
    </xf>
    <xf numFmtId="0" fontId="1" fillId="9" borderId="10" xfId="0" applyFont="1" applyFill="1" applyBorder="1" applyAlignment="1">
      <alignment horizontal="left" vertical="center"/>
    </xf>
    <xf numFmtId="165" fontId="7" fillId="2" borderId="1" xfId="0" applyNumberFormat="1" applyFont="1" applyFill="1" applyBorder="1" applyAlignment="1">
      <alignment wrapText="1"/>
    </xf>
    <xf numFmtId="0" fontId="25" fillId="3" borderId="1" xfId="0" applyFont="1" applyFill="1" applyBorder="1" applyAlignment="1"/>
    <xf numFmtId="0" fontId="26" fillId="2" borderId="1" xfId="0" applyFont="1" applyFill="1" applyBorder="1" applyAlignment="1">
      <alignment horizontal="right"/>
    </xf>
    <xf numFmtId="164" fontId="27" fillId="10" borderId="13" xfId="0" applyNumberFormat="1" applyFont="1" applyFill="1" applyBorder="1" applyAlignment="1">
      <alignment horizontal="center" vertical="center" shrinkToFit="1"/>
    </xf>
    <xf numFmtId="0" fontId="28" fillId="3" borderId="1" xfId="0" applyFont="1" applyFill="1" applyBorder="1" applyAlignment="1"/>
    <xf numFmtId="4" fontId="27" fillId="10" borderId="16" xfId="0" applyNumberFormat="1" applyFont="1" applyFill="1" applyBorder="1" applyAlignment="1">
      <alignment horizontal="right" vertical="center" shrinkToFit="1"/>
    </xf>
    <xf numFmtId="0" fontId="29" fillId="3" borderId="1" xfId="0" applyFont="1" applyFill="1" applyBorder="1" applyAlignment="1"/>
    <xf numFmtId="164" fontId="30" fillId="9" borderId="13" xfId="0" applyNumberFormat="1" applyFont="1" applyFill="1" applyBorder="1" applyAlignment="1">
      <alignment horizontal="center" vertical="center" shrinkToFit="1"/>
    </xf>
    <xf numFmtId="167" fontId="1" fillId="7" borderId="17" xfId="0" applyNumberFormat="1" applyFont="1" applyFill="1" applyBorder="1" applyAlignment="1">
      <alignment horizontal="center"/>
    </xf>
    <xf numFmtId="0" fontId="31" fillId="2" borderId="1" xfId="0" applyFont="1" applyFill="1" applyBorder="1" applyAlignment="1"/>
    <xf numFmtId="166" fontId="1" fillId="11" borderId="18" xfId="0" applyNumberFormat="1" applyFont="1" applyFill="1" applyBorder="1" applyAlignment="1">
      <alignment horizontal="center"/>
    </xf>
    <xf numFmtId="166" fontId="1" fillId="2" borderId="5" xfId="0" applyNumberFormat="1" applyFont="1" applyFill="1" applyBorder="1" applyAlignment="1">
      <alignment horizontal="center"/>
    </xf>
    <xf numFmtId="0" fontId="32" fillId="2" borderId="1" xfId="0" applyFont="1" applyFill="1" applyBorder="1" applyAlignment="1">
      <alignment horizontal="right"/>
    </xf>
    <xf numFmtId="166" fontId="33" fillId="12" borderId="5" xfId="0" applyNumberFormat="1" applyFont="1" applyFill="1" applyBorder="1" applyAlignment="1">
      <alignment horizontal="center"/>
    </xf>
    <xf numFmtId="0" fontId="7" fillId="7" borderId="3" xfId="0" applyFont="1" applyFill="1" applyBorder="1" applyAlignment="1">
      <alignment horizontal="center"/>
    </xf>
    <xf numFmtId="0" fontId="34" fillId="2" borderId="1" xfId="0" applyFont="1" applyFill="1" applyBorder="1" applyAlignment="1"/>
    <xf numFmtId="168" fontId="33" fillId="13" borderId="5" xfId="0" applyNumberFormat="1" applyFont="1" applyFill="1" applyBorder="1" applyAlignment="1">
      <alignment horizontal="center"/>
    </xf>
    <xf numFmtId="0" fontId="35" fillId="2" borderId="1" xfId="0" applyFont="1" applyFill="1" applyBorder="1" applyAlignment="1"/>
    <xf numFmtId="167" fontId="1" fillId="14" borderId="5" xfId="0" applyNumberFormat="1" applyFont="1" applyFill="1" applyBorder="1" applyAlignment="1">
      <alignment horizontal="center"/>
    </xf>
    <xf numFmtId="0" fontId="7" fillId="2" borderId="3" xfId="0" applyFont="1" applyFill="1" applyBorder="1" applyAlignment="1">
      <alignment horizontal="center"/>
    </xf>
    <xf numFmtId="167" fontId="1" fillId="6" borderId="5" xfId="0" applyNumberFormat="1" applyFont="1" applyFill="1" applyBorder="1" applyAlignment="1">
      <alignment horizontal="center"/>
    </xf>
    <xf numFmtId="0" fontId="30" fillId="2" borderId="1" xfId="0" applyFont="1" applyFill="1" applyBorder="1" applyAlignment="1">
      <alignment horizontal="left"/>
    </xf>
    <xf numFmtId="167" fontId="1" fillId="15" borderId="5" xfId="0" applyNumberFormat="1" applyFont="1" applyFill="1" applyBorder="1" applyAlignment="1">
      <alignment horizontal="center"/>
    </xf>
    <xf numFmtId="3" fontId="27" fillId="10" borderId="16" xfId="0" applyNumberFormat="1" applyFont="1" applyFill="1" applyBorder="1" applyAlignment="1">
      <alignment horizontal="right" vertical="center" shrinkToFit="1"/>
    </xf>
    <xf numFmtId="0" fontId="36" fillId="2" borderId="1" xfId="0" applyFont="1" applyFill="1" applyBorder="1" applyAlignment="1"/>
    <xf numFmtId="0" fontId="30" fillId="2" borderId="1" xfId="0" applyFont="1" applyFill="1" applyBorder="1" applyAlignment="1">
      <alignment wrapText="1"/>
    </xf>
    <xf numFmtId="3" fontId="27" fillId="10" borderId="16" xfId="0" applyNumberFormat="1" applyFont="1" applyFill="1" applyBorder="1" applyAlignment="1">
      <alignment horizontal="center" vertical="center" shrinkToFit="1"/>
    </xf>
    <xf numFmtId="167" fontId="33" fillId="16" borderId="5" xfId="0" applyNumberFormat="1" applyFont="1" applyFill="1" applyBorder="1" applyAlignment="1">
      <alignment horizontal="center"/>
    </xf>
    <xf numFmtId="4" fontId="30" fillId="7" borderId="16" xfId="0" applyNumberFormat="1" applyFont="1" applyFill="1" applyBorder="1" applyAlignment="1">
      <alignment horizontal="left" vertical="center" shrinkToFit="1"/>
    </xf>
    <xf numFmtId="167" fontId="1" fillId="17" borderId="5" xfId="0" applyNumberFormat="1" applyFont="1" applyFill="1" applyBorder="1" applyAlignment="1">
      <alignment horizontal="center"/>
    </xf>
    <xf numFmtId="3" fontId="30" fillId="7" borderId="16" xfId="0" applyNumberFormat="1" applyFont="1" applyFill="1" applyBorder="1" applyAlignment="1">
      <alignment horizontal="right" vertical="center" shrinkToFit="1"/>
    </xf>
    <xf numFmtId="0" fontId="30" fillId="2" borderId="1" xfId="0" applyFont="1" applyFill="1" applyBorder="1" applyAlignment="1">
      <alignment horizontal="right"/>
    </xf>
    <xf numFmtId="4" fontId="30" fillId="7" borderId="16" xfId="0" applyNumberFormat="1" applyFont="1" applyFill="1" applyBorder="1" applyAlignment="1">
      <alignment horizontal="right" vertical="center" shrinkToFit="1"/>
    </xf>
    <xf numFmtId="0" fontId="37" fillId="18" borderId="19" xfId="0" applyFont="1" applyFill="1" applyBorder="1" applyAlignment="1">
      <alignment horizontal="center" vertical="center"/>
    </xf>
    <xf numFmtId="0" fontId="38" fillId="2" borderId="1" xfId="0" applyFont="1" applyFill="1" applyBorder="1" applyAlignment="1"/>
    <xf numFmtId="3" fontId="30" fillId="7" borderId="16" xfId="0" applyNumberFormat="1" applyFont="1" applyFill="1" applyBorder="1" applyAlignment="1">
      <alignment horizontal="center" vertical="center" shrinkToFit="1"/>
    </xf>
    <xf numFmtId="0" fontId="39" fillId="19" borderId="1" xfId="0" applyFont="1" applyFill="1" applyBorder="1" applyAlignment="1">
      <alignment horizontal="left"/>
    </xf>
    <xf numFmtId="0" fontId="39" fillId="19" borderId="1" xfId="0" applyFont="1" applyFill="1" applyBorder="1" applyAlignment="1">
      <alignment wrapText="1"/>
    </xf>
    <xf numFmtId="0" fontId="39" fillId="19" borderId="1" xfId="0" applyFont="1" applyFill="1" applyBorder="1" applyAlignment="1">
      <alignment horizontal="right"/>
    </xf>
    <xf numFmtId="3" fontId="30" fillId="11" borderId="16" xfId="0" applyNumberFormat="1" applyFont="1" applyFill="1" applyBorder="1" applyAlignment="1">
      <alignment horizontal="right" vertical="center" shrinkToFit="1"/>
    </xf>
    <xf numFmtId="3" fontId="39" fillId="19" borderId="16" xfId="0" applyNumberFormat="1" applyFont="1" applyFill="1" applyBorder="1" applyAlignment="1">
      <alignment horizontal="center" vertical="center" shrinkToFit="1"/>
    </xf>
    <xf numFmtId="0" fontId="39" fillId="20" borderId="1" xfId="0" applyFont="1" applyFill="1" applyBorder="1" applyAlignment="1">
      <alignment horizontal="left"/>
    </xf>
    <xf numFmtId="0" fontId="39" fillId="20" borderId="1" xfId="0" applyFont="1" applyFill="1" applyBorder="1" applyAlignment="1">
      <alignment wrapText="1"/>
    </xf>
    <xf numFmtId="0" fontId="27" fillId="21" borderId="1" xfId="0" applyFont="1" applyFill="1" applyBorder="1" applyAlignment="1">
      <alignment horizontal="left"/>
    </xf>
    <xf numFmtId="0" fontId="39" fillId="20" borderId="1" xfId="0" applyFont="1" applyFill="1" applyBorder="1" applyAlignment="1">
      <alignment horizontal="right"/>
    </xf>
    <xf numFmtId="0" fontId="27" fillId="21" borderId="1" xfId="0" applyFont="1" applyFill="1" applyBorder="1" applyAlignment="1">
      <alignment wrapText="1"/>
    </xf>
    <xf numFmtId="3" fontId="39" fillId="20" borderId="16" xfId="0" applyNumberFormat="1" applyFont="1" applyFill="1" applyBorder="1" applyAlignment="1">
      <alignment horizontal="center" vertical="center" shrinkToFit="1"/>
    </xf>
    <xf numFmtId="0" fontId="40" fillId="21" borderId="1" xfId="0" applyFont="1" applyFill="1" applyBorder="1" applyAlignment="1">
      <alignment horizontal="right" wrapText="1"/>
    </xf>
    <xf numFmtId="3" fontId="27" fillId="21" borderId="16" xfId="0" applyNumberFormat="1" applyFont="1" applyFill="1" applyBorder="1" applyAlignment="1">
      <alignment horizontal="center" vertical="center" shrinkToFit="1"/>
    </xf>
    <xf numFmtId="0" fontId="27" fillId="22" borderId="1" xfId="0" applyFont="1" applyFill="1" applyBorder="1" applyAlignment="1">
      <alignment horizontal="left"/>
    </xf>
    <xf numFmtId="0" fontId="27" fillId="22" borderId="1" xfId="0" applyFont="1" applyFill="1" applyBorder="1" applyAlignment="1">
      <alignment wrapText="1"/>
    </xf>
    <xf numFmtId="0" fontId="40" fillId="22" borderId="1" xfId="0" applyFont="1" applyFill="1" applyBorder="1" applyAlignment="1">
      <alignment horizontal="right" wrapText="1"/>
    </xf>
    <xf numFmtId="4" fontId="27" fillId="21" borderId="16" xfId="0" applyNumberFormat="1" applyFont="1" applyFill="1" applyBorder="1" applyAlignment="1">
      <alignment horizontal="center" vertical="center" shrinkToFit="1"/>
    </xf>
    <xf numFmtId="3" fontId="27" fillId="22" borderId="16" xfId="0" applyNumberFormat="1" applyFont="1" applyFill="1" applyBorder="1" applyAlignment="1">
      <alignment horizontal="center" vertical="center" shrinkToFit="1"/>
    </xf>
    <xf numFmtId="4" fontId="30" fillId="7" borderId="16" xfId="0" applyNumberFormat="1" applyFont="1" applyFill="1" applyBorder="1" applyAlignment="1">
      <alignment vertical="center" shrinkToFit="1"/>
    </xf>
    <xf numFmtId="4" fontId="27" fillId="22" borderId="16" xfId="0" applyNumberFormat="1" applyFont="1" applyFill="1" applyBorder="1" applyAlignment="1">
      <alignment horizontal="center" vertical="center" shrinkToFit="1"/>
    </xf>
    <xf numFmtId="0" fontId="41" fillId="2" borderId="1" xfId="0" applyFont="1" applyFill="1" applyBorder="1" applyAlignment="1"/>
    <xf numFmtId="3" fontId="38" fillId="2" borderId="1" xfId="0" applyNumberFormat="1" applyFont="1" applyFill="1" applyBorder="1" applyAlignment="1"/>
    <xf numFmtId="0" fontId="42" fillId="5" borderId="1" xfId="0" applyFont="1" applyFill="1" applyBorder="1" applyAlignment="1"/>
    <xf numFmtId="0" fontId="27" fillId="5" borderId="1" xfId="0" applyFont="1" applyFill="1" applyBorder="1" applyAlignment="1">
      <alignment horizontal="center"/>
    </xf>
    <xf numFmtId="0" fontId="27" fillId="5" borderId="1" xfId="0" applyFont="1" applyFill="1" applyBorder="1" applyAlignment="1">
      <alignment horizontal="left"/>
    </xf>
    <xf numFmtId="0" fontId="43" fillId="5" borderId="1" xfId="0" applyFont="1" applyFill="1" applyBorder="1" applyAlignment="1">
      <alignment horizontal="right"/>
    </xf>
    <xf numFmtId="3" fontId="27" fillId="5" borderId="16" xfId="0" applyNumberFormat="1" applyFont="1" applyFill="1" applyBorder="1" applyAlignment="1">
      <alignment horizontal="center" vertical="center" shrinkToFit="1"/>
    </xf>
    <xf numFmtId="0" fontId="44" fillId="2" borderId="1" xfId="0" applyFont="1" applyFill="1" applyBorder="1" applyAlignment="1">
      <alignment horizontal="left"/>
    </xf>
    <xf numFmtId="0" fontId="45" fillId="2" borderId="1" xfId="0" applyFont="1" applyFill="1" applyBorder="1" applyAlignment="1"/>
    <xf numFmtId="1" fontId="42" fillId="23" borderId="16" xfId="0" applyNumberFormat="1" applyFont="1" applyFill="1" applyBorder="1" applyAlignment="1">
      <alignment horizontal="center" vertical="center" shrinkToFit="1"/>
    </xf>
    <xf numFmtId="0" fontId="46" fillId="24" borderId="20" xfId="0" applyFont="1" applyFill="1" applyBorder="1" applyAlignment="1"/>
    <xf numFmtId="3" fontId="30" fillId="2" borderId="16" xfId="0" applyNumberFormat="1" applyFont="1" applyFill="1" applyBorder="1" applyAlignment="1">
      <alignment horizontal="center" vertical="center" shrinkToFit="1"/>
    </xf>
    <xf numFmtId="4" fontId="30" fillId="2" borderId="16" xfId="0" applyNumberFormat="1" applyFont="1" applyFill="1" applyBorder="1" applyAlignment="1">
      <alignment horizontal="center" vertical="center" shrinkToFit="1"/>
    </xf>
    <xf numFmtId="0" fontId="47" fillId="2" borderId="1" xfId="0" applyFont="1" applyFill="1" applyBorder="1" applyAlignment="1">
      <alignment horizontal="right"/>
    </xf>
    <xf numFmtId="4" fontId="27" fillId="5" borderId="16" xfId="0" applyNumberFormat="1" applyFont="1" applyFill="1" applyBorder="1" applyAlignment="1">
      <alignment horizontal="center" vertical="center" shrinkToFit="1"/>
    </xf>
    <xf numFmtId="1" fontId="42" fillId="25" borderId="16" xfId="0" applyNumberFormat="1" applyFont="1" applyFill="1" applyBorder="1" applyAlignment="1">
      <alignment horizontal="center" vertical="center" shrinkToFit="1"/>
    </xf>
    <xf numFmtId="0" fontId="48" fillId="17" borderId="1" xfId="0" applyFont="1" applyFill="1" applyBorder="1" applyAlignment="1">
      <alignment horizontal="left"/>
    </xf>
    <xf numFmtId="4" fontId="27" fillId="25" borderId="16" xfId="0" applyNumberFormat="1" applyFont="1" applyFill="1" applyBorder="1" applyAlignment="1">
      <alignment horizontal="center" vertical="center" shrinkToFit="1"/>
    </xf>
    <xf numFmtId="0" fontId="42" fillId="17" borderId="1" xfId="0" applyFont="1" applyFill="1" applyBorder="1" applyAlignment="1"/>
    <xf numFmtId="3" fontId="27" fillId="17" borderId="16" xfId="0" applyNumberFormat="1" applyFont="1" applyFill="1" applyBorder="1" applyAlignment="1">
      <alignment horizontal="center" vertical="center" shrinkToFit="1"/>
    </xf>
    <xf numFmtId="0" fontId="49" fillId="2" borderId="1" xfId="0" applyFont="1" applyFill="1" applyBorder="1" applyAlignment="1"/>
    <xf numFmtId="0" fontId="50" fillId="2" borderId="21" xfId="0" applyFont="1" applyFill="1" applyBorder="1" applyAlignment="1">
      <alignment horizontal="left"/>
    </xf>
    <xf numFmtId="3" fontId="30" fillId="26" borderId="16" xfId="0" applyNumberFormat="1" applyFont="1" applyFill="1" applyBorder="1" applyAlignment="1">
      <alignment horizontal="center" vertical="center" shrinkToFit="1"/>
    </xf>
    <xf numFmtId="0" fontId="16" fillId="2" borderId="1" xfId="0" applyFont="1" applyFill="1" applyBorder="1" applyAlignment="1"/>
    <xf numFmtId="4" fontId="30" fillId="26" borderId="16" xfId="0" applyNumberFormat="1" applyFont="1" applyFill="1" applyBorder="1" applyAlignment="1">
      <alignment horizontal="center" vertical="center" shrinkToFit="1"/>
    </xf>
    <xf numFmtId="0" fontId="50" fillId="2" borderId="22" xfId="0" applyFont="1" applyFill="1" applyBorder="1" applyAlignment="1">
      <alignment horizontal="left"/>
    </xf>
    <xf numFmtId="0" fontId="50" fillId="2" borderId="22" xfId="0" applyFont="1" applyFill="1" applyBorder="1" applyAlignment="1">
      <alignment wrapText="1"/>
    </xf>
    <xf numFmtId="0" fontId="51" fillId="2" borderId="1" xfId="0" applyFont="1" applyFill="1" applyBorder="1" applyAlignment="1"/>
    <xf numFmtId="4" fontId="27" fillId="23" borderId="16" xfId="0" applyNumberFormat="1" applyFont="1" applyFill="1" applyBorder="1" applyAlignment="1">
      <alignment horizontal="center" vertical="center" shrinkToFit="1"/>
    </xf>
    <xf numFmtId="167" fontId="28" fillId="2" borderId="1" xfId="0" applyNumberFormat="1" applyFont="1" applyFill="1" applyBorder="1" applyAlignment="1">
      <alignment horizontal="center"/>
    </xf>
    <xf numFmtId="0" fontId="52" fillId="2" borderId="1" xfId="0" applyFont="1" applyFill="1" applyBorder="1" applyAlignment="1">
      <alignment horizontal="right"/>
    </xf>
    <xf numFmtId="0" fontId="53" fillId="2" borderId="1" xfId="0" applyFont="1" applyFill="1" applyBorder="1" applyAlignment="1">
      <alignment horizontal="center"/>
    </xf>
    <xf numFmtId="4" fontId="27" fillId="23" borderId="16" xfId="0" applyNumberFormat="1" applyFont="1" applyFill="1" applyBorder="1" applyAlignment="1">
      <alignment horizontal="right" vertical="center" shrinkToFit="1"/>
    </xf>
    <xf numFmtId="3" fontId="30" fillId="27" borderId="16" xfId="0" applyNumberFormat="1" applyFont="1" applyFill="1" applyBorder="1" applyAlignment="1">
      <alignment horizontal="center" vertical="center" shrinkToFit="1"/>
    </xf>
    <xf numFmtId="167" fontId="1" fillId="2" borderId="5" xfId="0" applyNumberFormat="1" applyFont="1" applyFill="1" applyBorder="1" applyAlignment="1"/>
    <xf numFmtId="4" fontId="54" fillId="7" borderId="16" xfId="0" applyNumberFormat="1" applyFont="1" applyFill="1" applyBorder="1" applyAlignment="1">
      <alignment horizontal="right" vertical="center" shrinkToFit="1"/>
    </xf>
    <xf numFmtId="167" fontId="23" fillId="28" borderId="5" xfId="0" applyNumberFormat="1" applyFont="1" applyFill="1" applyBorder="1" applyAlignment="1">
      <alignment horizontal="center"/>
    </xf>
    <xf numFmtId="4" fontId="30" fillId="27" borderId="16" xfId="0" applyNumberFormat="1" applyFont="1" applyFill="1" applyBorder="1" applyAlignment="1">
      <alignment horizontal="center" vertical="center" shrinkToFit="1"/>
    </xf>
    <xf numFmtId="0" fontId="50" fillId="2" borderId="5" xfId="0" applyFont="1" applyFill="1" applyBorder="1" applyAlignment="1">
      <alignment horizontal="right"/>
    </xf>
    <xf numFmtId="0" fontId="38" fillId="2" borderId="1" xfId="0" applyFont="1" applyFill="1" applyBorder="1" applyAlignment="1">
      <alignment horizontal="right"/>
    </xf>
    <xf numFmtId="9" fontId="1" fillId="8" borderId="5" xfId="0" applyNumberFormat="1" applyFont="1" applyFill="1" applyBorder="1" applyAlignment="1"/>
    <xf numFmtId="0" fontId="55" fillId="2" borderId="5" xfId="0" applyFont="1" applyFill="1" applyBorder="1" applyAlignment="1">
      <alignment horizontal="right"/>
    </xf>
    <xf numFmtId="0" fontId="56" fillId="2" borderId="1" xfId="0" applyFont="1" applyFill="1" applyBorder="1" applyAlignment="1">
      <alignment horizontal="right"/>
    </xf>
    <xf numFmtId="169" fontId="38" fillId="2" borderId="1" xfId="0" applyNumberFormat="1" applyFont="1" applyFill="1" applyBorder="1" applyAlignment="1"/>
    <xf numFmtId="4" fontId="30" fillId="7" borderId="16" xfId="0" applyNumberFormat="1" applyFont="1" applyFill="1" applyBorder="1" applyAlignment="1">
      <alignment horizontal="center" vertical="center" shrinkToFit="1"/>
    </xf>
    <xf numFmtId="169" fontId="30" fillId="26" borderId="16" xfId="0" applyNumberFormat="1" applyFont="1" applyFill="1" applyBorder="1" applyAlignment="1">
      <alignment horizontal="center" vertical="center" shrinkToFit="1"/>
    </xf>
    <xf numFmtId="167" fontId="57" fillId="13" borderId="5" xfId="0" applyNumberFormat="1" applyFont="1" applyFill="1" applyBorder="1" applyAlignment="1">
      <alignment horizontal="center"/>
    </xf>
    <xf numFmtId="167" fontId="23" fillId="7" borderId="5" xfId="0" applyNumberFormat="1" applyFont="1" applyFill="1" applyBorder="1" applyAlignment="1">
      <alignment horizontal="center"/>
    </xf>
    <xf numFmtId="0" fontId="58" fillId="2" borderId="1" xfId="0" applyFont="1" applyFill="1" applyBorder="1" applyAlignment="1"/>
    <xf numFmtId="0" fontId="59" fillId="17" borderId="1" xfId="0" applyFont="1" applyFill="1" applyBorder="1" applyAlignment="1">
      <alignment horizontal="right"/>
    </xf>
    <xf numFmtId="0" fontId="60" fillId="2" borderId="1" xfId="0" applyFont="1" applyFill="1" applyBorder="1" applyAlignment="1">
      <alignment horizontal="right"/>
    </xf>
    <xf numFmtId="0" fontId="61" fillId="2" borderId="1" xfId="0" applyFont="1" applyFill="1" applyBorder="1" applyAlignment="1"/>
    <xf numFmtId="0" fontId="62" fillId="2" borderId="1" xfId="0" applyFont="1" applyFill="1" applyBorder="1" applyAlignment="1">
      <alignment horizontal="right"/>
    </xf>
    <xf numFmtId="0" fontId="54" fillId="7" borderId="20" xfId="0" applyFont="1" applyFill="1" applyBorder="1" applyAlignment="1"/>
    <xf numFmtId="167" fontId="33" fillId="21" borderId="5" xfId="0" applyNumberFormat="1" applyFont="1" applyFill="1" applyBorder="1" applyAlignment="1"/>
    <xf numFmtId="3" fontId="30" fillId="15" borderId="16" xfId="0" applyNumberFormat="1" applyFont="1" applyFill="1" applyBorder="1" applyAlignment="1">
      <alignment horizontal="center" vertical="center" shrinkToFit="1"/>
    </xf>
    <xf numFmtId="4" fontId="27" fillId="25" borderId="16" xfId="0" applyNumberFormat="1" applyFont="1" applyFill="1" applyBorder="1" applyAlignment="1">
      <alignment horizontal="right" vertical="center" shrinkToFit="1"/>
    </xf>
    <xf numFmtId="170" fontId="23" fillId="29" borderId="5" xfId="0" applyNumberFormat="1" applyFont="1" applyFill="1" applyBorder="1" applyAlignment="1">
      <alignment horizontal="center"/>
    </xf>
    <xf numFmtId="0" fontId="30" fillId="9" borderId="20" xfId="0" applyFont="1" applyFill="1" applyBorder="1" applyAlignment="1"/>
    <xf numFmtId="4" fontId="54" fillId="2" borderId="16" xfId="0" applyNumberFormat="1" applyFont="1" applyFill="1" applyBorder="1" applyAlignment="1">
      <alignment horizontal="right" vertical="center" shrinkToFit="1"/>
    </xf>
    <xf numFmtId="3" fontId="54" fillId="7" borderId="5" xfId="0" applyNumberFormat="1" applyFont="1" applyFill="1" applyBorder="1" applyAlignment="1"/>
    <xf numFmtId="3" fontId="27" fillId="30" borderId="16" xfId="0" applyNumberFormat="1" applyFont="1" applyFill="1" applyBorder="1" applyAlignment="1">
      <alignment horizontal="center" vertical="center" shrinkToFit="1"/>
    </xf>
    <xf numFmtId="0" fontId="63" fillId="2" borderId="1" xfId="0" applyFont="1" applyFill="1" applyBorder="1" applyAlignment="1">
      <alignment horizontal="right"/>
    </xf>
    <xf numFmtId="0" fontId="64" fillId="2" borderId="1" xfId="0" applyFont="1" applyFill="1" applyBorder="1" applyAlignment="1">
      <alignment horizontal="right"/>
    </xf>
    <xf numFmtId="3" fontId="27" fillId="13" borderId="16" xfId="0" applyNumberFormat="1" applyFont="1" applyFill="1" applyBorder="1" applyAlignment="1">
      <alignment horizontal="center" vertical="center" shrinkToFit="1"/>
    </xf>
    <xf numFmtId="171" fontId="54" fillId="7" borderId="5" xfId="0" applyNumberFormat="1" applyFont="1" applyFill="1" applyBorder="1" applyAlignment="1"/>
    <xf numFmtId="0" fontId="38" fillId="7" borderId="5" xfId="0" applyFont="1" applyFill="1" applyBorder="1" applyAlignment="1"/>
    <xf numFmtId="3" fontId="30" fillId="13" borderId="16" xfId="0" applyNumberFormat="1" applyFont="1" applyFill="1" applyBorder="1" applyAlignment="1">
      <alignment horizontal="center" vertical="center" shrinkToFit="1"/>
    </xf>
    <xf numFmtId="0" fontId="54" fillId="7" borderId="5" xfId="0" applyFont="1" applyFill="1" applyBorder="1" applyAlignment="1"/>
    <xf numFmtId="0" fontId="61" fillId="2" borderId="1" xfId="0" applyFont="1" applyFill="1" applyBorder="1" applyAlignment="1">
      <alignment horizontal="right"/>
    </xf>
    <xf numFmtId="0" fontId="65" fillId="2" borderId="1" xfId="0" applyFont="1" applyFill="1" applyBorder="1" applyAlignment="1">
      <alignment horizontal="right"/>
    </xf>
    <xf numFmtId="4" fontId="54" fillId="7" borderId="16" xfId="0" applyNumberFormat="1" applyFont="1" applyFill="1" applyBorder="1" applyAlignment="1">
      <alignment horizontal="left" vertical="center" shrinkToFit="1"/>
    </xf>
    <xf numFmtId="9" fontId="54" fillId="7" borderId="5" xfId="0" applyNumberFormat="1" applyFont="1" applyFill="1" applyBorder="1" applyAlignment="1"/>
    <xf numFmtId="0" fontId="66" fillId="2" borderId="1" xfId="0" applyFont="1" applyFill="1" applyBorder="1" applyAlignment="1">
      <alignment horizontal="right"/>
    </xf>
    <xf numFmtId="1" fontId="54" fillId="7" borderId="5" xfId="0" applyNumberFormat="1" applyFont="1" applyFill="1" applyBorder="1" applyAlignment="1"/>
    <xf numFmtId="0" fontId="67" fillId="5" borderId="21" xfId="0" applyFont="1" applyFill="1" applyBorder="1" applyAlignment="1">
      <alignment horizontal="left"/>
    </xf>
    <xf numFmtId="0" fontId="67" fillId="5" borderId="22" xfId="0" applyFont="1" applyFill="1" applyBorder="1" applyAlignment="1">
      <alignment horizontal="left"/>
    </xf>
    <xf numFmtId="0" fontId="1" fillId="2" borderId="1" xfId="0" applyFont="1" applyFill="1" applyBorder="1" applyAlignment="1">
      <alignment horizontal="right"/>
    </xf>
    <xf numFmtId="0" fontId="27" fillId="21" borderId="25" xfId="0" applyFont="1" applyFill="1" applyBorder="1" applyAlignment="1">
      <alignment horizontal="left"/>
    </xf>
    <xf numFmtId="0" fontId="27" fillId="21" borderId="26" xfId="0" applyFont="1" applyFill="1" applyBorder="1" applyAlignment="1">
      <alignment horizontal="left"/>
    </xf>
    <xf numFmtId="0" fontId="33" fillId="21" borderId="26" xfId="0" applyFont="1" applyFill="1" applyBorder="1" applyAlignment="1"/>
    <xf numFmtId="4" fontId="30" fillId="15" borderId="16" xfId="0" applyNumberFormat="1" applyFont="1" applyFill="1" applyBorder="1" applyAlignment="1">
      <alignment horizontal="center" vertical="center" shrinkToFit="1"/>
    </xf>
    <xf numFmtId="0" fontId="1" fillId="2" borderId="27" xfId="0" applyFont="1" applyFill="1" applyBorder="1" applyAlignment="1"/>
    <xf numFmtId="3" fontId="68" fillId="2" borderId="27" xfId="0" applyNumberFormat="1" applyFont="1" applyFill="1" applyBorder="1" applyAlignment="1"/>
    <xf numFmtId="3" fontId="68" fillId="2" borderId="1" xfId="0" applyNumberFormat="1" applyFont="1" applyFill="1" applyBorder="1" applyAlignment="1"/>
    <xf numFmtId="0" fontId="69" fillId="2" borderId="27" xfId="0" applyFont="1" applyFill="1" applyBorder="1" applyAlignment="1">
      <alignment horizontal="right"/>
    </xf>
    <xf numFmtId="4" fontId="70" fillId="24" borderId="16" xfId="0" applyNumberFormat="1" applyFont="1" applyFill="1" applyBorder="1" applyAlignment="1">
      <alignment horizontal="center" vertical="center" shrinkToFit="1"/>
    </xf>
    <xf numFmtId="3" fontId="38" fillId="7" borderId="5" xfId="0" applyNumberFormat="1" applyFont="1" applyFill="1" applyBorder="1" applyAlignment="1"/>
    <xf numFmtId="4" fontId="70" fillId="0" borderId="16" xfId="0" applyNumberFormat="1" applyFont="1" applyBorder="1" applyAlignment="1">
      <alignment horizontal="center" vertical="center" shrinkToFit="1"/>
    </xf>
    <xf numFmtId="0" fontId="71" fillId="3" borderId="28" xfId="0" applyFont="1" applyFill="1" applyBorder="1" applyAlignment="1">
      <alignment horizontal="right"/>
    </xf>
    <xf numFmtId="4" fontId="72" fillId="16" borderId="16" xfId="0" applyNumberFormat="1" applyFont="1" applyFill="1" applyBorder="1" applyAlignment="1">
      <alignment horizontal="center" vertical="center" shrinkToFit="1"/>
    </xf>
    <xf numFmtId="4" fontId="1" fillId="2" borderId="1" xfId="0" applyNumberFormat="1" applyFont="1" applyFill="1" applyBorder="1" applyAlignment="1"/>
    <xf numFmtId="0" fontId="73" fillId="2" borderId="1" xfId="0" applyFont="1" applyFill="1" applyBorder="1" applyAlignment="1">
      <alignment horizontal="left"/>
    </xf>
    <xf numFmtId="0" fontId="23" fillId="2" borderId="1" xfId="0" applyFont="1" applyFill="1" applyBorder="1" applyAlignment="1"/>
    <xf numFmtId="0" fontId="1" fillId="2" borderId="29" xfId="0" applyFont="1" applyFill="1" applyBorder="1" applyAlignment="1"/>
    <xf numFmtId="0" fontId="1" fillId="2" borderId="30" xfId="0" applyFont="1" applyFill="1" applyBorder="1" applyAlignment="1"/>
    <xf numFmtId="0" fontId="55" fillId="2" borderId="5" xfId="0" applyFont="1" applyFill="1" applyBorder="1" applyAlignment="1"/>
    <xf numFmtId="166" fontId="23" fillId="26" borderId="5" xfId="0" applyNumberFormat="1" applyFont="1" applyFill="1" applyBorder="1" applyAlignment="1">
      <alignment horizontal="center"/>
    </xf>
    <xf numFmtId="166" fontId="23" fillId="31" borderId="5" xfId="0" applyNumberFormat="1" applyFont="1" applyFill="1" applyBorder="1" applyAlignment="1">
      <alignment horizontal="center"/>
    </xf>
    <xf numFmtId="0" fontId="55" fillId="2" borderId="1" xfId="0" applyFont="1" applyFill="1" applyBorder="1" applyAlignment="1"/>
    <xf numFmtId="4" fontId="70" fillId="0" borderId="31" xfId="0" applyNumberFormat="1" applyFont="1" applyBorder="1" applyAlignment="1">
      <alignment horizontal="center" vertical="center" shrinkToFit="1"/>
    </xf>
    <xf numFmtId="3" fontId="70" fillId="24" borderId="16" xfId="0" applyNumberFormat="1" applyFont="1" applyFill="1" applyBorder="1" applyAlignment="1">
      <alignment horizontal="center" vertical="center" shrinkToFit="1"/>
    </xf>
    <xf numFmtId="166" fontId="23" fillId="32" borderId="5" xfId="0" applyNumberFormat="1" applyFont="1" applyFill="1" applyBorder="1" applyAlignment="1">
      <alignment horizontal="center"/>
    </xf>
    <xf numFmtId="0" fontId="74" fillId="2" borderId="27" xfId="0" applyFont="1" applyFill="1" applyBorder="1" applyAlignment="1">
      <alignment horizontal="right"/>
    </xf>
    <xf numFmtId="166" fontId="23" fillId="33" borderId="5" xfId="0" applyNumberFormat="1" applyFont="1" applyFill="1" applyBorder="1" applyAlignment="1">
      <alignment horizontal="center"/>
    </xf>
    <xf numFmtId="0" fontId="75" fillId="5" borderId="1" xfId="0" applyFont="1" applyFill="1" applyBorder="1" applyAlignment="1">
      <alignment horizontal="left"/>
    </xf>
    <xf numFmtId="0" fontId="1" fillId="34" borderId="1" xfId="0" applyFont="1" applyFill="1" applyBorder="1" applyAlignment="1"/>
    <xf numFmtId="0" fontId="76" fillId="34" borderId="1" xfId="0" applyFont="1" applyFill="1" applyBorder="1" applyAlignment="1">
      <alignment horizontal="right"/>
    </xf>
    <xf numFmtId="165" fontId="1" fillId="2" borderId="1" xfId="0" applyNumberFormat="1" applyFont="1" applyFill="1" applyBorder="1" applyAlignment="1"/>
    <xf numFmtId="4" fontId="72" fillId="35" borderId="16" xfId="0" applyNumberFormat="1" applyFont="1" applyFill="1" applyBorder="1" applyAlignment="1">
      <alignment horizontal="center" vertical="center" shrinkToFit="1"/>
    </xf>
    <xf numFmtId="0" fontId="77" fillId="2" borderId="1" xfId="0" applyFont="1" applyFill="1" applyBorder="1" applyAlignment="1">
      <alignment horizontal="right"/>
    </xf>
    <xf numFmtId="166" fontId="72" fillId="16" borderId="16" xfId="0" applyNumberFormat="1" applyFont="1" applyFill="1" applyBorder="1" applyAlignment="1">
      <alignment horizontal="center" vertical="center" shrinkToFit="1"/>
    </xf>
    <xf numFmtId="165" fontId="7" fillId="6" borderId="5" xfId="0" applyNumberFormat="1" applyFont="1" applyFill="1" applyBorder="1" applyAlignment="1">
      <alignment horizontal="center"/>
    </xf>
    <xf numFmtId="0" fontId="1" fillId="2" borderId="32" xfId="0" applyFont="1" applyFill="1" applyBorder="1" applyAlignment="1"/>
    <xf numFmtId="10" fontId="1" fillId="2" borderId="1" xfId="0" applyNumberFormat="1" applyFont="1" applyFill="1" applyBorder="1" applyAlignment="1"/>
    <xf numFmtId="167" fontId="1" fillId="2" borderId="1" xfId="0" applyNumberFormat="1" applyFont="1" applyFill="1" applyBorder="1" applyAlignment="1"/>
    <xf numFmtId="0" fontId="78" fillId="2" borderId="32" xfId="0" applyFont="1" applyFill="1" applyBorder="1" applyAlignment="1"/>
    <xf numFmtId="167" fontId="33" fillId="36" borderId="5" xfId="0" applyNumberFormat="1" applyFont="1" applyFill="1" applyBorder="1" applyAlignment="1">
      <alignment horizontal="center"/>
    </xf>
    <xf numFmtId="0" fontId="79" fillId="2" borderId="27" xfId="0" applyFont="1" applyFill="1" applyBorder="1" applyAlignment="1"/>
    <xf numFmtId="0" fontId="1" fillId="2" borderId="33" xfId="0" applyFont="1" applyFill="1" applyBorder="1" applyAlignment="1"/>
    <xf numFmtId="0" fontId="80" fillId="2" borderId="27" xfId="0" applyFont="1" applyFill="1" applyBorder="1" applyAlignment="1">
      <alignment horizontal="left"/>
    </xf>
    <xf numFmtId="167" fontId="33" fillId="37" borderId="5" xfId="0" applyNumberFormat="1" applyFont="1" applyFill="1" applyBorder="1" applyAlignment="1">
      <alignment horizontal="center"/>
    </xf>
    <xf numFmtId="0" fontId="81" fillId="2" borderId="27" xfId="0" applyFont="1" applyFill="1" applyBorder="1" applyAlignment="1">
      <alignment horizontal="left"/>
    </xf>
    <xf numFmtId="167" fontId="1" fillId="34" borderId="5" xfId="0" applyNumberFormat="1" applyFont="1" applyFill="1" applyBorder="1" applyAlignment="1">
      <alignment horizontal="center"/>
    </xf>
    <xf numFmtId="0" fontId="55" fillId="2" borderId="27" xfId="0" applyFont="1" applyFill="1" applyBorder="1" applyAlignment="1">
      <alignment horizontal="left"/>
    </xf>
    <xf numFmtId="167" fontId="1" fillId="7" borderId="5" xfId="0" applyNumberFormat="1" applyFont="1" applyFill="1" applyBorder="1" applyAlignment="1">
      <alignment horizontal="center"/>
    </xf>
    <xf numFmtId="172" fontId="23" fillId="7" borderId="5" xfId="0" applyNumberFormat="1" applyFont="1" applyFill="1" applyBorder="1" applyAlignment="1">
      <alignment horizontal="center"/>
    </xf>
    <xf numFmtId="172" fontId="23" fillId="31" borderId="5" xfId="0" applyNumberFormat="1" applyFont="1" applyFill="1" applyBorder="1" applyAlignment="1">
      <alignment horizontal="center"/>
    </xf>
    <xf numFmtId="0" fontId="82" fillId="2" borderId="1" xfId="0" applyFont="1" applyFill="1" applyBorder="1" applyAlignment="1">
      <alignment horizontal="right"/>
    </xf>
    <xf numFmtId="9" fontId="1" fillId="7" borderId="5" xfId="0" applyNumberFormat="1" applyFont="1" applyFill="1" applyBorder="1" applyAlignment="1">
      <alignment horizontal="center"/>
    </xf>
    <xf numFmtId="0" fontId="1" fillId="2" borderId="34" xfId="0" applyFont="1" applyFill="1" applyBorder="1" applyAlignment="1"/>
    <xf numFmtId="0" fontId="83" fillId="2" borderId="1" xfId="0" applyFont="1" applyFill="1" applyBorder="1" applyAlignment="1"/>
    <xf numFmtId="0" fontId="84" fillId="2" borderId="1" xfId="0" applyFont="1" applyFill="1" applyBorder="1" applyAlignment="1">
      <alignment horizontal="center"/>
    </xf>
    <xf numFmtId="9" fontId="33" fillId="5" borderId="3" xfId="0" applyNumberFormat="1" applyFont="1" applyFill="1" applyBorder="1" applyAlignment="1">
      <alignment horizontal="center"/>
    </xf>
    <xf numFmtId="0" fontId="1" fillId="34" borderId="1" xfId="0" applyFont="1" applyFill="1" applyBorder="1" applyAlignment="1">
      <alignment horizontal="right"/>
    </xf>
    <xf numFmtId="0" fontId="85" fillId="2" borderId="1" xfId="0" applyFont="1" applyFill="1" applyBorder="1" applyAlignment="1">
      <alignment horizontal="right"/>
    </xf>
    <xf numFmtId="171" fontId="1" fillId="2" borderId="1" xfId="0" applyNumberFormat="1" applyFont="1" applyFill="1" applyBorder="1" applyAlignment="1"/>
    <xf numFmtId="164" fontId="33" fillId="5" borderId="3" xfId="0" applyNumberFormat="1" applyFont="1" applyFill="1" applyBorder="1" applyAlignment="1">
      <alignment horizontal="center"/>
    </xf>
    <xf numFmtId="0" fontId="23" fillId="2" borderId="1" xfId="0" applyFont="1" applyFill="1" applyBorder="1" applyAlignment="1">
      <alignment horizontal="right"/>
    </xf>
    <xf numFmtId="166" fontId="1" fillId="7" borderId="35" xfId="0" applyNumberFormat="1" applyFont="1" applyFill="1" applyBorder="1" applyAlignment="1">
      <alignment horizontal="center"/>
    </xf>
    <xf numFmtId="0" fontId="86" fillId="2" borderId="1" xfId="0" applyFont="1" applyFill="1" applyBorder="1" applyAlignment="1">
      <alignment horizontal="center"/>
    </xf>
    <xf numFmtId="0" fontId="87" fillId="2" borderId="1" xfId="0" applyFont="1" applyFill="1" applyBorder="1" applyAlignment="1">
      <alignment horizontal="right"/>
    </xf>
    <xf numFmtId="167" fontId="1" fillId="19" borderId="5" xfId="0" applyNumberFormat="1" applyFont="1" applyFill="1" applyBorder="1" applyAlignment="1">
      <alignment horizontal="center"/>
    </xf>
    <xf numFmtId="0" fontId="37" fillId="5" borderId="1" xfId="0" applyFont="1" applyFill="1" applyBorder="1" applyAlignment="1">
      <alignment horizontal="left"/>
    </xf>
    <xf numFmtId="0" fontId="81" fillId="2" borderId="1" xfId="0" applyFont="1" applyFill="1" applyBorder="1" applyAlignment="1">
      <alignment horizontal="left"/>
    </xf>
    <xf numFmtId="0" fontId="88" fillId="2" borderId="1" xfId="0" applyFont="1" applyFill="1" applyBorder="1" applyAlignment="1">
      <alignment horizontal="right"/>
    </xf>
    <xf numFmtId="0" fontId="89" fillId="2" borderId="1" xfId="0" applyFont="1" applyFill="1" applyBorder="1" applyAlignment="1">
      <alignment horizontal="right"/>
    </xf>
    <xf numFmtId="0" fontId="90" fillId="2" borderId="27" xfId="0" applyFont="1" applyFill="1" applyBorder="1" applyAlignment="1">
      <alignment horizontal="right"/>
    </xf>
    <xf numFmtId="0" fontId="91" fillId="2" borderId="1" xfId="0" applyFont="1" applyFill="1" applyBorder="1" applyAlignment="1">
      <alignment horizontal="right"/>
    </xf>
    <xf numFmtId="167" fontId="92" fillId="2" borderId="1" xfId="0" applyNumberFormat="1" applyFont="1" applyFill="1" applyBorder="1" applyAlignment="1"/>
    <xf numFmtId="166" fontId="1" fillId="29" borderId="5" xfId="0" applyNumberFormat="1" applyFont="1" applyFill="1" applyBorder="1" applyAlignment="1"/>
    <xf numFmtId="173" fontId="93" fillId="2" borderId="1" xfId="0" applyNumberFormat="1" applyFont="1" applyFill="1" applyBorder="1" applyAlignment="1"/>
    <xf numFmtId="0" fontId="94" fillId="2" borderId="1" xfId="0" applyFont="1" applyFill="1" applyBorder="1" applyAlignment="1">
      <alignment horizontal="right"/>
    </xf>
    <xf numFmtId="0" fontId="20" fillId="2" borderId="1" xfId="0" applyFont="1" applyFill="1" applyBorder="1" applyAlignment="1">
      <alignment horizontal="center"/>
    </xf>
    <xf numFmtId="166" fontId="1" fillId="29" borderId="5" xfId="0" applyNumberFormat="1" applyFont="1" applyFill="1" applyBorder="1" applyAlignment="1">
      <alignment horizontal="center"/>
    </xf>
    <xf numFmtId="169" fontId="1" fillId="2" borderId="1" xfId="0" applyNumberFormat="1" applyFont="1" applyFill="1" applyBorder="1" applyAlignment="1"/>
    <xf numFmtId="174" fontId="1" fillId="2" borderId="1" xfId="0" applyNumberFormat="1" applyFont="1" applyFill="1" applyBorder="1" applyAlignment="1"/>
    <xf numFmtId="0" fontId="1" fillId="0" borderId="5" xfId="0" applyFont="1" applyBorder="1" applyAlignment="1">
      <alignment horizontal="center"/>
    </xf>
    <xf numFmtId="0" fontId="37" fillId="38" borderId="36" xfId="0" applyFont="1" applyFill="1" applyBorder="1" applyAlignment="1">
      <alignment horizontal="center" vertical="center"/>
    </xf>
    <xf numFmtId="0" fontId="33" fillId="21" borderId="34" xfId="0" applyFont="1" applyFill="1" applyBorder="1" applyAlignment="1"/>
    <xf numFmtId="0" fontId="95" fillId="2" borderId="27" xfId="0" applyFont="1" applyFill="1" applyBorder="1" applyAlignment="1">
      <alignment horizontal="right" vertical="center"/>
    </xf>
    <xf numFmtId="3" fontId="1" fillId="2" borderId="5" xfId="0" applyNumberFormat="1" applyFont="1" applyFill="1" applyBorder="1" applyAlignment="1">
      <alignment horizontal="center"/>
    </xf>
    <xf numFmtId="0" fontId="96" fillId="2" borderId="27" xfId="0" applyFont="1" applyFill="1" applyBorder="1" applyAlignment="1">
      <alignment horizontal="right" vertical="center"/>
    </xf>
    <xf numFmtId="175" fontId="1" fillId="29" borderId="5" xfId="0" applyNumberFormat="1" applyFont="1" applyFill="1" applyBorder="1" applyAlignment="1">
      <alignment horizontal="center"/>
    </xf>
    <xf numFmtId="3" fontId="1" fillId="2" borderId="1" xfId="0" applyNumberFormat="1" applyFont="1" applyFill="1" applyBorder="1" applyAlignment="1">
      <alignment horizontal="center"/>
    </xf>
    <xf numFmtId="0" fontId="1" fillId="2" borderId="27" xfId="0" applyFont="1" applyFill="1" applyBorder="1" applyAlignment="1">
      <alignment horizontal="right"/>
    </xf>
    <xf numFmtId="0" fontId="97" fillId="2" borderId="1" xfId="0" applyFont="1" applyFill="1" applyBorder="1" applyAlignment="1"/>
    <xf numFmtId="176" fontId="1" fillId="2" borderId="1" xfId="0" applyNumberFormat="1" applyFont="1" applyFill="1" applyBorder="1" applyAlignment="1"/>
    <xf numFmtId="0" fontId="7" fillId="2" borderId="1" xfId="0" applyFont="1" applyFill="1" applyBorder="1" applyAlignment="1">
      <alignment horizontal="right"/>
    </xf>
    <xf numFmtId="3" fontId="1" fillId="9" borderId="5" xfId="0" applyNumberFormat="1" applyFont="1" applyFill="1" applyBorder="1" applyAlignment="1">
      <alignment horizontal="center"/>
    </xf>
    <xf numFmtId="164" fontId="30" fillId="2" borderId="13" xfId="0" applyNumberFormat="1" applyFont="1" applyFill="1" applyBorder="1" applyAlignment="1">
      <alignment horizontal="center" vertical="center" shrinkToFit="1"/>
    </xf>
    <xf numFmtId="0" fontId="98" fillId="2" borderId="27" xfId="0" applyFont="1" applyFill="1" applyBorder="1" applyAlignment="1"/>
    <xf numFmtId="0" fontId="28" fillId="2" borderId="1" xfId="0" applyFont="1" applyFill="1" applyBorder="1" applyAlignment="1">
      <alignment horizontal="center"/>
    </xf>
    <xf numFmtId="8" fontId="1" fillId="7" borderId="5" xfId="0" applyNumberFormat="1" applyFont="1" applyFill="1" applyBorder="1" applyAlignment="1">
      <alignment horizontal="center"/>
    </xf>
    <xf numFmtId="0" fontId="96" fillId="2" borderId="27" xfId="0" applyFont="1" applyFill="1" applyBorder="1" applyAlignment="1">
      <alignment wrapText="1"/>
    </xf>
    <xf numFmtId="3" fontId="33" fillId="5" borderId="3" xfId="0" applyNumberFormat="1" applyFont="1" applyFill="1" applyBorder="1" applyAlignment="1">
      <alignment horizontal="center"/>
    </xf>
    <xf numFmtId="8" fontId="33" fillId="5" borderId="3" xfId="0" applyNumberFormat="1" applyFont="1" applyFill="1" applyBorder="1" applyAlignment="1">
      <alignment horizontal="center"/>
    </xf>
    <xf numFmtId="4" fontId="30" fillId="2" borderId="16" xfId="0" applyNumberFormat="1" applyFont="1" applyFill="1" applyBorder="1" applyAlignment="1">
      <alignment horizontal="right" vertical="center" shrinkToFit="1"/>
    </xf>
    <xf numFmtId="164" fontId="30" fillId="2" borderId="16" xfId="0" applyNumberFormat="1" applyFont="1" applyFill="1" applyBorder="1" applyAlignment="1">
      <alignment horizontal="right" vertical="center" shrinkToFit="1"/>
    </xf>
    <xf numFmtId="3" fontId="99" fillId="2" borderId="1" xfId="0" applyNumberFormat="1" applyFont="1" applyFill="1" applyBorder="1" applyAlignment="1">
      <alignment horizontal="center"/>
    </xf>
    <xf numFmtId="177" fontId="100" fillId="2" borderId="1" xfId="0" applyNumberFormat="1" applyFont="1" applyFill="1" applyBorder="1" applyAlignment="1"/>
    <xf numFmtId="177" fontId="101" fillId="5" borderId="37" xfId="0" applyNumberFormat="1" applyFont="1" applyFill="1" applyBorder="1" applyAlignment="1"/>
    <xf numFmtId="177" fontId="102" fillId="5" borderId="37" xfId="0" applyNumberFormat="1" applyFont="1" applyFill="1" applyBorder="1" applyAlignment="1"/>
    <xf numFmtId="178" fontId="99" fillId="2" borderId="1" xfId="0" applyNumberFormat="1" applyFont="1" applyFill="1" applyBorder="1" applyAlignment="1">
      <alignment horizontal="right"/>
    </xf>
    <xf numFmtId="177" fontId="100" fillId="5" borderId="37" xfId="0" applyNumberFormat="1" applyFont="1" applyFill="1" applyBorder="1" applyAlignment="1"/>
    <xf numFmtId="178" fontId="99" fillId="2" borderId="33" xfId="0" applyNumberFormat="1" applyFont="1" applyFill="1" applyBorder="1" applyAlignment="1">
      <alignment horizontal="right"/>
    </xf>
    <xf numFmtId="177" fontId="103" fillId="5" borderId="37" xfId="0" applyNumberFormat="1" applyFont="1" applyFill="1" applyBorder="1" applyAlignment="1"/>
    <xf numFmtId="0" fontId="103" fillId="2" borderId="38" xfId="0" applyFont="1" applyFill="1" applyBorder="1" applyAlignment="1"/>
    <xf numFmtId="177" fontId="100" fillId="2" borderId="38" xfId="0" applyNumberFormat="1" applyFont="1" applyFill="1" applyBorder="1" applyAlignment="1"/>
    <xf numFmtId="3" fontId="103" fillId="2" borderId="1" xfId="0" applyNumberFormat="1" applyFont="1" applyFill="1" applyBorder="1" applyAlignment="1">
      <alignment horizontal="center"/>
    </xf>
    <xf numFmtId="177" fontId="103" fillId="2" borderId="41" xfId="0" applyNumberFormat="1" applyFont="1" applyFill="1" applyBorder="1" applyAlignment="1">
      <alignment horizontal="left"/>
    </xf>
    <xf numFmtId="3" fontId="103" fillId="2" borderId="41" xfId="0" applyNumberFormat="1" applyFont="1" applyFill="1" applyBorder="1" applyAlignment="1">
      <alignment horizontal="center"/>
    </xf>
    <xf numFmtId="1" fontId="103" fillId="2" borderId="41" xfId="0" applyNumberFormat="1" applyFont="1" applyFill="1" applyBorder="1" applyAlignment="1">
      <alignment horizontal="center"/>
    </xf>
    <xf numFmtId="166" fontId="103" fillId="2" borderId="1" xfId="0" applyNumberFormat="1" applyFont="1" applyFill="1" applyBorder="1" applyAlignment="1">
      <alignment horizontal="center"/>
    </xf>
    <xf numFmtId="10" fontId="100" fillId="2" borderId="1" xfId="0" applyNumberFormat="1" applyFont="1" applyFill="1" applyBorder="1" applyAlignment="1">
      <alignment horizontal="right"/>
    </xf>
    <xf numFmtId="10" fontId="100" fillId="2" borderId="1" xfId="0" applyNumberFormat="1" applyFont="1" applyFill="1" applyBorder="1" applyAlignment="1"/>
    <xf numFmtId="3" fontId="103" fillId="7" borderId="5" xfId="0" applyNumberFormat="1" applyFont="1" applyFill="1" applyBorder="1" applyAlignment="1">
      <alignment horizontal="center"/>
    </xf>
    <xf numFmtId="177" fontId="100" fillId="2" borderId="1" xfId="0" applyNumberFormat="1" applyFont="1" applyFill="1" applyBorder="1" applyAlignment="1">
      <alignment horizontal="left"/>
    </xf>
    <xf numFmtId="3" fontId="33" fillId="13" borderId="5" xfId="0" applyNumberFormat="1" applyFont="1" applyFill="1" applyBorder="1" applyAlignment="1">
      <alignment horizontal="center"/>
    </xf>
    <xf numFmtId="3" fontId="103" fillId="13" borderId="1" xfId="0" applyNumberFormat="1" applyFont="1" applyFill="1" applyBorder="1" applyAlignment="1">
      <alignment horizontal="center"/>
    </xf>
    <xf numFmtId="3" fontId="100" fillId="2" borderId="1" xfId="0" applyNumberFormat="1" applyFont="1" applyFill="1" applyBorder="1" applyAlignment="1">
      <alignment horizontal="left"/>
    </xf>
    <xf numFmtId="179" fontId="100" fillId="27" borderId="1" xfId="0" applyNumberFormat="1" applyFont="1" applyFill="1" applyBorder="1" applyAlignment="1"/>
    <xf numFmtId="3" fontId="100" fillId="7" borderId="1" xfId="0" applyNumberFormat="1" applyFont="1" applyFill="1" applyBorder="1" applyAlignment="1"/>
    <xf numFmtId="3" fontId="100" fillId="2" borderId="1" xfId="0" applyNumberFormat="1" applyFont="1" applyFill="1" applyBorder="1" applyAlignment="1"/>
    <xf numFmtId="0" fontId="100" fillId="2" borderId="26" xfId="0" applyFont="1" applyFill="1" applyBorder="1" applyAlignment="1"/>
    <xf numFmtId="177" fontId="100" fillId="2" borderId="26" xfId="0" applyNumberFormat="1" applyFont="1" applyFill="1" applyBorder="1" applyAlignment="1"/>
    <xf numFmtId="3" fontId="100" fillId="2" borderId="26" xfId="0" applyNumberFormat="1" applyFont="1" applyFill="1" applyBorder="1" applyAlignment="1">
      <alignment horizontal="left"/>
    </xf>
    <xf numFmtId="179" fontId="100" fillId="2" borderId="1" xfId="0" applyNumberFormat="1" applyFont="1" applyFill="1" applyBorder="1" applyAlignment="1"/>
    <xf numFmtId="171" fontId="1" fillId="2" borderId="33" xfId="0" applyNumberFormat="1" applyFont="1" applyFill="1" applyBorder="1" applyAlignment="1"/>
    <xf numFmtId="3" fontId="100" fillId="2" borderId="26" xfId="0" applyNumberFormat="1" applyFont="1" applyFill="1" applyBorder="1" applyAlignment="1"/>
    <xf numFmtId="3" fontId="96" fillId="2" borderId="27" xfId="0" applyNumberFormat="1" applyFont="1" applyFill="1" applyBorder="1" applyAlignment="1">
      <alignment horizontal="right" vertical="center"/>
    </xf>
    <xf numFmtId="167" fontId="1" fillId="2" borderId="33" xfId="0" applyNumberFormat="1" applyFont="1" applyFill="1" applyBorder="1" applyAlignment="1"/>
    <xf numFmtId="3" fontId="96" fillId="2" borderId="32" xfId="0" applyNumberFormat="1" applyFont="1" applyFill="1" applyBorder="1" applyAlignment="1">
      <alignment horizontal="right" vertical="center"/>
    </xf>
    <xf numFmtId="3" fontId="1" fillId="2" borderId="29" xfId="0" applyNumberFormat="1" applyFont="1" applyFill="1" applyBorder="1" applyAlignment="1">
      <alignment horizontal="center"/>
    </xf>
    <xf numFmtId="171" fontId="1" fillId="2" borderId="29" xfId="0" applyNumberFormat="1" applyFont="1" applyFill="1" applyBorder="1" applyAlignment="1"/>
    <xf numFmtId="171" fontId="1" fillId="2" borderId="30" xfId="0" applyNumberFormat="1" applyFont="1" applyFill="1" applyBorder="1" applyAlignment="1"/>
    <xf numFmtId="0" fontId="90" fillId="2" borderId="1" xfId="0" applyFont="1" applyFill="1" applyBorder="1" applyAlignment="1"/>
    <xf numFmtId="3" fontId="104" fillId="2" borderId="1" xfId="0" applyNumberFormat="1" applyFont="1" applyFill="1" applyBorder="1" applyAlignment="1">
      <alignment horizontal="right" vertical="center"/>
    </xf>
    <xf numFmtId="167" fontId="90" fillId="2" borderId="1" xfId="0" applyNumberFormat="1" applyFont="1" applyFill="1" applyBorder="1" applyAlignment="1"/>
    <xf numFmtId="0" fontId="100" fillId="2" borderId="1" xfId="0" applyFont="1" applyFill="1" applyBorder="1" applyAlignment="1"/>
    <xf numFmtId="171" fontId="1" fillId="2" borderId="5" xfId="0" applyNumberFormat="1" applyFont="1" applyFill="1" applyBorder="1" applyAlignment="1"/>
    <xf numFmtId="3" fontId="105" fillId="13" borderId="3" xfId="0" applyNumberFormat="1" applyFont="1" applyFill="1" applyBorder="1" applyAlignment="1">
      <alignment horizontal="center" vertical="center"/>
    </xf>
    <xf numFmtId="3" fontId="106" fillId="31" borderId="46" xfId="0" applyNumberFormat="1" applyFont="1" applyFill="1" applyBorder="1" applyAlignment="1">
      <alignment horizontal="right" vertical="center"/>
    </xf>
    <xf numFmtId="0" fontId="1" fillId="31" borderId="47" xfId="0" applyFont="1" applyFill="1" applyBorder="1" applyAlignment="1"/>
    <xf numFmtId="167" fontId="28" fillId="31" borderId="47" xfId="0" applyNumberFormat="1" applyFont="1" applyFill="1" applyBorder="1" applyAlignment="1"/>
    <xf numFmtId="0" fontId="103" fillId="2" borderId="48" xfId="0" applyFont="1" applyFill="1" applyBorder="1" applyAlignment="1"/>
    <xf numFmtId="177" fontId="103" fillId="2" borderId="48" xfId="0" applyNumberFormat="1" applyFont="1" applyFill="1" applyBorder="1" applyAlignment="1"/>
    <xf numFmtId="3" fontId="103" fillId="2" borderId="48" xfId="0" applyNumberFormat="1" applyFont="1" applyFill="1" applyBorder="1" applyAlignment="1">
      <alignment horizontal="left"/>
    </xf>
    <xf numFmtId="3" fontId="106" fillId="31" borderId="49" xfId="0" applyNumberFormat="1" applyFont="1" applyFill="1" applyBorder="1" applyAlignment="1">
      <alignment horizontal="right" vertical="center"/>
    </xf>
    <xf numFmtId="0" fontId="1" fillId="31" borderId="1" xfId="0" applyFont="1" applyFill="1" applyBorder="1" applyAlignment="1"/>
    <xf numFmtId="3" fontId="103" fillId="2" borderId="48" xfId="0" applyNumberFormat="1" applyFont="1" applyFill="1" applyBorder="1" applyAlignment="1"/>
    <xf numFmtId="167" fontId="28" fillId="31" borderId="1" xfId="0" applyNumberFormat="1" applyFont="1" applyFill="1" applyBorder="1" applyAlignment="1"/>
    <xf numFmtId="3" fontId="106" fillId="31" borderId="50" xfId="0" applyNumberFormat="1" applyFont="1" applyFill="1" applyBorder="1" applyAlignment="1">
      <alignment horizontal="right" vertical="center"/>
    </xf>
    <xf numFmtId="0" fontId="103" fillId="2" borderId="1" xfId="0" applyFont="1" applyFill="1" applyBorder="1" applyAlignment="1"/>
    <xf numFmtId="177" fontId="103" fillId="2" borderId="1" xfId="0" applyNumberFormat="1" applyFont="1" applyFill="1" applyBorder="1" applyAlignment="1"/>
    <xf numFmtId="0" fontId="1" fillId="31" borderId="41" xfId="0" applyFont="1" applyFill="1" applyBorder="1" applyAlignment="1"/>
    <xf numFmtId="167" fontId="28" fillId="31" borderId="41" xfId="0" applyNumberFormat="1" applyFont="1" applyFill="1" applyBorder="1" applyAlignment="1"/>
    <xf numFmtId="177" fontId="107" fillId="2" borderId="3" xfId="0" applyNumberFormat="1" applyFont="1" applyFill="1" applyBorder="1" applyAlignment="1"/>
    <xf numFmtId="177" fontId="108" fillId="2" borderId="18" xfId="0" applyNumberFormat="1" applyFont="1" applyFill="1" applyBorder="1" applyAlignment="1">
      <alignment horizontal="right"/>
    </xf>
    <xf numFmtId="3" fontId="100" fillId="39" borderId="25" xfId="0" applyNumberFormat="1" applyFont="1" applyFill="1" applyBorder="1" applyAlignment="1">
      <alignment horizontal="center"/>
    </xf>
    <xf numFmtId="4" fontId="7" fillId="2" borderId="1" xfId="0" applyNumberFormat="1" applyFont="1" applyFill="1" applyBorder="1" applyAlignment="1"/>
    <xf numFmtId="3" fontId="100" fillId="39" borderId="34" xfId="0" applyNumberFormat="1" applyFont="1" applyFill="1" applyBorder="1" applyAlignment="1">
      <alignment horizontal="center"/>
    </xf>
    <xf numFmtId="3" fontId="100" fillId="39" borderId="26" xfId="0" applyNumberFormat="1" applyFont="1" applyFill="1" applyBorder="1" applyAlignment="1">
      <alignment horizontal="center"/>
    </xf>
    <xf numFmtId="3" fontId="100" fillId="2" borderId="26" xfId="0" applyNumberFormat="1" applyFont="1" applyFill="1" applyBorder="1" applyAlignment="1">
      <alignment horizontal="center"/>
    </xf>
    <xf numFmtId="177" fontId="100" fillId="2" borderId="5" xfId="0" applyNumberFormat="1" applyFont="1" applyFill="1" applyBorder="1" applyAlignment="1">
      <alignment horizontal="right"/>
    </xf>
    <xf numFmtId="177" fontId="100" fillId="2" borderId="5" xfId="0" applyNumberFormat="1" applyFont="1" applyFill="1" applyBorder="1" applyAlignment="1"/>
    <xf numFmtId="177" fontId="109" fillId="2" borderId="5" xfId="0" applyNumberFormat="1" applyFont="1" applyFill="1" applyBorder="1" applyAlignment="1">
      <alignment horizontal="right"/>
    </xf>
    <xf numFmtId="177" fontId="100" fillId="2" borderId="21" xfId="0" applyNumberFormat="1" applyFont="1" applyFill="1" applyBorder="1" applyAlignment="1"/>
    <xf numFmtId="0" fontId="0" fillId="2" borderId="1" xfId="0" applyFont="1" applyFill="1" applyBorder="1" applyAlignment="1">
      <alignment horizontal="left" vertical="top"/>
    </xf>
    <xf numFmtId="0" fontId="70" fillId="2" borderId="1" xfId="0" applyFont="1" applyFill="1" applyBorder="1" applyAlignment="1">
      <alignment horizontal="right" vertical="top" wrapText="1"/>
    </xf>
    <xf numFmtId="9" fontId="110" fillId="2" borderId="1" xfId="0" applyNumberFormat="1" applyFont="1" applyFill="1" applyBorder="1" applyAlignment="1">
      <alignment horizontal="right" vertical="top" wrapText="1"/>
    </xf>
    <xf numFmtId="0" fontId="27" fillId="10" borderId="25" xfId="0" applyFont="1" applyFill="1" applyBorder="1" applyAlignment="1">
      <alignment horizontal="left"/>
    </xf>
    <xf numFmtId="164" fontId="30" fillId="2" borderId="16" xfId="0" applyNumberFormat="1" applyFont="1" applyFill="1" applyBorder="1" applyAlignment="1">
      <alignment horizontal="center" vertical="center" shrinkToFit="1"/>
    </xf>
    <xf numFmtId="164" fontId="30" fillId="9" borderId="16" xfId="0" applyNumberFormat="1" applyFont="1" applyFill="1" applyBorder="1" applyAlignment="1">
      <alignment horizontal="center" vertical="center" shrinkToFit="1"/>
    </xf>
    <xf numFmtId="4" fontId="111" fillId="2" borderId="16" xfId="0" applyNumberFormat="1" applyFont="1" applyFill="1" applyBorder="1" applyAlignment="1">
      <alignment horizontal="left" vertical="center" shrinkToFit="1"/>
    </xf>
    <xf numFmtId="166" fontId="30" fillId="2" borderId="16" xfId="0" applyNumberFormat="1" applyFont="1" applyFill="1" applyBorder="1" applyAlignment="1">
      <alignment horizontal="center" vertical="center" shrinkToFit="1"/>
    </xf>
    <xf numFmtId="4" fontId="88" fillId="2" borderId="1" xfId="0" applyNumberFormat="1" applyFont="1" applyFill="1" applyBorder="1" applyAlignment="1">
      <alignment horizontal="right"/>
    </xf>
    <xf numFmtId="0" fontId="7" fillId="2" borderId="1" xfId="0" applyFont="1" applyFill="1" applyBorder="1" applyAlignment="1">
      <alignment horizontal="center"/>
    </xf>
    <xf numFmtId="0" fontId="1" fillId="2" borderId="1" xfId="0" applyFont="1" applyFill="1" applyBorder="1" applyAlignment="1">
      <alignment horizontal="center"/>
    </xf>
    <xf numFmtId="0" fontId="49" fillId="2" borderId="1" xfId="0" applyFont="1" applyFill="1" applyBorder="1" applyAlignment="1">
      <alignment horizontal="center"/>
    </xf>
    <xf numFmtId="0" fontId="22" fillId="8" borderId="7" xfId="0" applyFont="1" applyFill="1" applyBorder="1" applyAlignment="1">
      <alignment horizontal="left" vertical="center"/>
    </xf>
    <xf numFmtId="0" fontId="24" fillId="0" borderId="9" xfId="0" applyFont="1" applyBorder="1"/>
    <xf numFmtId="0" fontId="24" fillId="0" borderId="11" xfId="0" applyFont="1" applyBorder="1"/>
    <xf numFmtId="0" fontId="23" fillId="9" borderId="12" xfId="0" applyFont="1" applyFill="1" applyBorder="1" applyAlignment="1">
      <alignment horizontal="left" vertical="center" wrapText="1"/>
    </xf>
    <xf numFmtId="0" fontId="24" fillId="0" borderId="14" xfId="0" applyFont="1" applyBorder="1"/>
    <xf numFmtId="0" fontId="24" fillId="0" borderId="15" xfId="0" applyFont="1" applyBorder="1"/>
    <xf numFmtId="0" fontId="63" fillId="2" borderId="23" xfId="0" applyFont="1" applyFill="1" applyBorder="1" applyAlignment="1">
      <alignment horizontal="right"/>
    </xf>
    <xf numFmtId="0" fontId="24" fillId="0" borderId="24" xfId="0" applyFont="1" applyBorder="1"/>
    <xf numFmtId="3" fontId="103" fillId="2" borderId="39" xfId="0" applyNumberFormat="1" applyFont="1" applyFill="1" applyBorder="1" applyAlignment="1">
      <alignment horizontal="center" wrapText="1"/>
    </xf>
    <xf numFmtId="0" fontId="24" fillId="0" borderId="40" xfId="0" applyFont="1" applyBorder="1"/>
    <xf numFmtId="0" fontId="24" fillId="0" borderId="42" xfId="0" applyFont="1" applyBorder="1"/>
    <xf numFmtId="0" fontId="24" fillId="0" borderId="43" xfId="0" applyFont="1" applyBorder="1"/>
    <xf numFmtId="10" fontId="100" fillId="7" borderId="44" xfId="0" applyNumberFormat="1" applyFont="1" applyFill="1" applyBorder="1" applyAlignment="1">
      <alignment horizontal="center"/>
    </xf>
    <xf numFmtId="0" fontId="24" fillId="0" borderId="4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600" b="1" i="0">
                <a:solidFill>
                  <a:srgbClr val="44546A"/>
                </a:solidFill>
              </a:defRPr>
            </a:pPr>
            <a:r>
              <a:t>Αρχικό αναγκαίο κεφάλαιο έναρξης</a:t>
            </a:r>
          </a:p>
        </c:rich>
      </c:tx>
      <c:overlay val="0"/>
    </c:title>
    <c:autoTitleDeleted val="0"/>
    <c:plotArea>
      <c:layout/>
      <c:doughnutChart>
        <c:varyColors val="1"/>
        <c:ser>
          <c:idx val="0"/>
          <c:order val="0"/>
          <c:dPt>
            <c:idx val="0"/>
            <c:bubble3D val="0"/>
            <c:spPr>
              <a:solidFill>
                <a:srgbClr val="3366CC"/>
              </a:solidFill>
            </c:spPr>
            <c:extLst>
              <c:ext xmlns:c16="http://schemas.microsoft.com/office/drawing/2014/chart" uri="{C3380CC4-5D6E-409C-BE32-E72D297353CC}">
                <c16:uniqueId val="{00000001-EAAB-42EC-9AFB-9A3D42171BCB}"/>
              </c:ext>
            </c:extLst>
          </c:dPt>
          <c:dPt>
            <c:idx val="1"/>
            <c:bubble3D val="0"/>
            <c:spPr>
              <a:solidFill>
                <a:srgbClr val="DC3912"/>
              </a:solidFill>
            </c:spPr>
            <c:extLst>
              <c:ext xmlns:c16="http://schemas.microsoft.com/office/drawing/2014/chart" uri="{C3380CC4-5D6E-409C-BE32-E72D297353CC}">
                <c16:uniqueId val="{00000003-EAAB-42EC-9AFB-9A3D42171BCB}"/>
              </c:ext>
            </c:extLst>
          </c:dPt>
          <c:dPt>
            <c:idx val="2"/>
            <c:bubble3D val="0"/>
            <c:spPr>
              <a:solidFill>
                <a:srgbClr val="FF9900"/>
              </a:solidFill>
            </c:spPr>
            <c:extLst>
              <c:ext xmlns:c16="http://schemas.microsoft.com/office/drawing/2014/chart" uri="{C3380CC4-5D6E-409C-BE32-E72D297353CC}">
                <c16:uniqueId val="{00000005-EAAB-42EC-9AFB-9A3D42171BCB}"/>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REPORTING!$C$10:$C$12</c:f>
              <c:strCache>
                <c:ptCount val="3"/>
                <c:pt idx="0">
                  <c:v>(Α) Αρχικές ανάγκες κεφαλαίου κίνησης ταμειακών διαθεσίμων</c:v>
                </c:pt>
                <c:pt idx="1">
                  <c:v>(Β) Αρχικά έξοδα σύστασης/λειτουργίας</c:v>
                </c:pt>
                <c:pt idx="2">
                  <c:v>(Γ) Κεφαλαιουχικές δαπάνες</c:v>
                </c:pt>
              </c:strCache>
            </c:strRef>
          </c:cat>
          <c:val>
            <c:numRef>
              <c:f>REPORTING!$D$10:$D$12</c:f>
              <c:numCache>
                <c:formatCode>#,##0\ "€"</c:formatCode>
                <c:ptCount val="3"/>
                <c:pt idx="0">
                  <c:v>8316.6666666666661</c:v>
                </c:pt>
                <c:pt idx="1">
                  <c:v>3900</c:v>
                </c:pt>
                <c:pt idx="2">
                  <c:v>9000</c:v>
                </c:pt>
              </c:numCache>
            </c:numRef>
          </c:val>
          <c:extLst>
            <c:ext xmlns:c16="http://schemas.microsoft.com/office/drawing/2014/chart" uri="{C3380CC4-5D6E-409C-BE32-E72D297353CC}">
              <c16:uniqueId val="{00000006-EAAB-42EC-9AFB-9A3D42171BCB}"/>
            </c:ext>
          </c:extLst>
        </c:ser>
        <c:dLbls>
          <c:showLegendKey val="0"/>
          <c:showVal val="0"/>
          <c:showCatName val="0"/>
          <c:showSerName val="0"/>
          <c:showPercent val="0"/>
          <c:showBubbleSize val="0"/>
          <c:showLeaderLines val="1"/>
        </c:dLbls>
        <c:firstSliceAng val="0"/>
        <c:holeSize val="50"/>
      </c:doughnutChart>
      <c:spPr>
        <a:solidFill>
          <a:srgbClr val="FFFFFF"/>
        </a:solidFill>
      </c:spPr>
    </c:plotArea>
    <c:legend>
      <c:legendPos val="b"/>
      <c:overlay val="0"/>
      <c:txPr>
        <a:bodyPr/>
        <a:lstStyle/>
        <a:p>
          <a:pPr lvl="0">
            <a:defRPr sz="900">
              <a:solidFill>
                <a:srgbClr val="44546A"/>
              </a:solidFill>
            </a:defRPr>
          </a:pPr>
          <a:endParaRPr lang="el-GR"/>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600" b="1" i="0">
                <a:solidFill>
                  <a:srgbClr val="44546A"/>
                </a:solidFill>
              </a:defRPr>
            </a:pPr>
            <a:r>
              <a:t>Initial start-up required funds</a:t>
            </a:r>
          </a:p>
        </c:rich>
      </c:tx>
      <c:overlay val="0"/>
    </c:title>
    <c:autoTitleDeleted val="0"/>
    <c:plotArea>
      <c:layout/>
      <c:doughnutChart>
        <c:varyColors val="1"/>
        <c:ser>
          <c:idx val="0"/>
          <c:order val="0"/>
          <c:dPt>
            <c:idx val="0"/>
            <c:bubble3D val="0"/>
            <c:spPr>
              <a:solidFill>
                <a:srgbClr val="3366CC"/>
              </a:solidFill>
            </c:spPr>
            <c:extLst>
              <c:ext xmlns:c16="http://schemas.microsoft.com/office/drawing/2014/chart" uri="{C3380CC4-5D6E-409C-BE32-E72D297353CC}">
                <c16:uniqueId val="{00000001-50E4-4D96-817A-4CE0139CE9FB}"/>
              </c:ext>
            </c:extLst>
          </c:dPt>
          <c:dPt>
            <c:idx val="1"/>
            <c:bubble3D val="0"/>
            <c:spPr>
              <a:solidFill>
                <a:srgbClr val="DC3912"/>
              </a:solidFill>
            </c:spPr>
            <c:extLst>
              <c:ext xmlns:c16="http://schemas.microsoft.com/office/drawing/2014/chart" uri="{C3380CC4-5D6E-409C-BE32-E72D297353CC}">
                <c16:uniqueId val="{00000003-50E4-4D96-817A-4CE0139CE9FB}"/>
              </c:ext>
            </c:extLst>
          </c:dPt>
          <c:dPt>
            <c:idx val="2"/>
            <c:bubble3D val="0"/>
            <c:spPr>
              <a:solidFill>
                <a:srgbClr val="FF9900"/>
              </a:solidFill>
            </c:spPr>
            <c:extLst>
              <c:ext xmlns:c16="http://schemas.microsoft.com/office/drawing/2014/chart" uri="{C3380CC4-5D6E-409C-BE32-E72D297353CC}">
                <c16:uniqueId val="{00000005-50E4-4D96-817A-4CE0139CE9FB}"/>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val>
            <c:numRef>
              <c:f>REPORTING!$W$10:$W$12</c:f>
            </c:numRef>
          </c:val>
          <c:extLst>
            <c:ext xmlns:c16="http://schemas.microsoft.com/office/drawing/2014/chart" uri="{C3380CC4-5D6E-409C-BE32-E72D297353CC}">
              <c16:uniqueId val="{00000006-50E4-4D96-817A-4CE0139CE9FB}"/>
            </c:ext>
          </c:extLst>
        </c:ser>
        <c:dLbls>
          <c:showLegendKey val="0"/>
          <c:showVal val="0"/>
          <c:showCatName val="0"/>
          <c:showSerName val="0"/>
          <c:showPercent val="0"/>
          <c:showBubbleSize val="0"/>
          <c:showLeaderLines val="1"/>
        </c:dLbls>
        <c:firstSliceAng val="0"/>
        <c:holeSize val="50"/>
      </c:doughnutChart>
      <c:spPr>
        <a:solidFill>
          <a:srgbClr val="FFFFFF"/>
        </a:solidFill>
      </c:spPr>
    </c:plotArea>
    <c:legend>
      <c:legendPos val="b"/>
      <c:overlay val="0"/>
      <c:txPr>
        <a:bodyPr/>
        <a:lstStyle/>
        <a:p>
          <a:pPr lvl="0">
            <a:defRPr sz="900">
              <a:solidFill>
                <a:srgbClr val="44546A"/>
              </a:solidFill>
            </a:defRPr>
          </a:pPr>
          <a:endParaRPr lang="el-GR"/>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600" b="1" i="0">
                <a:solidFill>
                  <a:srgbClr val="595959"/>
                </a:solidFill>
              </a:defRPr>
            </a:pPr>
            <a:r>
              <a:t>Δείκτες Αποδοτικότητας</a:t>
            </a:r>
          </a:p>
        </c:rich>
      </c:tx>
      <c:overlay val="0"/>
    </c:title>
    <c:autoTitleDeleted val="0"/>
    <c:plotArea>
      <c:layout/>
      <c:barChart>
        <c:barDir val="col"/>
        <c:grouping val="clustered"/>
        <c:varyColors val="1"/>
        <c:ser>
          <c:idx val="0"/>
          <c:order val="0"/>
          <c:spPr>
            <a:solidFill>
              <a:srgbClr val="5B9BD5"/>
            </a:solidFill>
          </c:spPr>
          <c:invertIfNegative val="1"/>
          <c:cat>
            <c:strRef>
              <c:f>REPORTING!$E$175:$K$175</c:f>
              <c:strCache>
                <c:ptCount val="7"/>
                <c:pt idx="0">
                  <c:v>Έτος 1</c:v>
                </c:pt>
                <c:pt idx="1">
                  <c:v>Έτος 2</c:v>
                </c:pt>
                <c:pt idx="2">
                  <c:v>Έτος 3</c:v>
                </c:pt>
                <c:pt idx="3">
                  <c:v>Έτος 4</c:v>
                </c:pt>
                <c:pt idx="4">
                  <c:v>Έτος 5</c:v>
                </c:pt>
                <c:pt idx="5">
                  <c:v>Έτος 6</c:v>
                </c:pt>
                <c:pt idx="6">
                  <c:v>Έτος 7</c:v>
                </c:pt>
              </c:strCache>
            </c:strRef>
          </c:cat>
          <c:val>
            <c:numRef>
              <c:f>REPORTING!$E$177:$K$177</c:f>
              <c:numCache>
                <c:formatCode>0.0%</c:formatCode>
                <c:ptCount val="7"/>
                <c:pt idx="0">
                  <c:v>0.41049382716049387</c:v>
                </c:pt>
                <c:pt idx="1">
                  <c:v>0.69102792632204391</c:v>
                </c:pt>
                <c:pt idx="2">
                  <c:v>0.70672514619883042</c:v>
                </c:pt>
                <c:pt idx="3">
                  <c:v>0.71796336379669723</c:v>
                </c:pt>
                <c:pt idx="4">
                  <c:v>0.7090469916556873</c:v>
                </c:pt>
                <c:pt idx="5">
                  <c:v>0.72312757201646094</c:v>
                </c:pt>
                <c:pt idx="6">
                  <c:v>0.73842965348601419</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00DF-4F8F-BE7E-3D1FB32BA87A}"/>
            </c:ext>
          </c:extLst>
        </c:ser>
        <c:ser>
          <c:idx val="1"/>
          <c:order val="1"/>
          <c:spPr>
            <a:solidFill>
              <a:srgbClr val="ED7D31"/>
            </a:solidFill>
          </c:spPr>
          <c:invertIfNegative val="1"/>
          <c:cat>
            <c:strRef>
              <c:f>REPORTING!$E$175:$K$175</c:f>
              <c:strCache>
                <c:ptCount val="7"/>
                <c:pt idx="0">
                  <c:v>Έτος 1</c:v>
                </c:pt>
                <c:pt idx="1">
                  <c:v>Έτος 2</c:v>
                </c:pt>
                <c:pt idx="2">
                  <c:v>Έτος 3</c:v>
                </c:pt>
                <c:pt idx="3">
                  <c:v>Έτος 4</c:v>
                </c:pt>
                <c:pt idx="4">
                  <c:v>Έτος 5</c:v>
                </c:pt>
                <c:pt idx="5">
                  <c:v>Έτος 6</c:v>
                </c:pt>
                <c:pt idx="6">
                  <c:v>Έτος 7</c:v>
                </c:pt>
              </c:strCache>
            </c:strRef>
          </c:cat>
          <c:val>
            <c:numRef>
              <c:f>REPORTING!$E$178:$K$178</c:f>
              <c:numCache>
                <c:formatCode>0.0%</c:formatCode>
                <c:ptCount val="7"/>
                <c:pt idx="0">
                  <c:v>0.3981481481481482</c:v>
                </c:pt>
                <c:pt idx="1">
                  <c:v>0.68647256882550989</c:v>
                </c:pt>
                <c:pt idx="2">
                  <c:v>0.70469785575048738</c:v>
                </c:pt>
                <c:pt idx="3">
                  <c:v>0.71680094596761268</c:v>
                </c:pt>
                <c:pt idx="4">
                  <c:v>0.70826623725174442</c:v>
                </c:pt>
                <c:pt idx="5">
                  <c:v>0.72254526748971193</c:v>
                </c:pt>
                <c:pt idx="6">
                  <c:v>0.73796743603506887</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1-00DF-4F8F-BE7E-3D1FB32BA87A}"/>
            </c:ext>
          </c:extLst>
        </c:ser>
        <c:ser>
          <c:idx val="2"/>
          <c:order val="2"/>
          <c:spPr>
            <a:solidFill>
              <a:srgbClr val="A5A5A5"/>
            </a:solidFill>
          </c:spPr>
          <c:invertIfNegative val="1"/>
          <c:cat>
            <c:strRef>
              <c:f>REPORTING!$E$175:$K$175</c:f>
              <c:strCache>
                <c:ptCount val="7"/>
                <c:pt idx="0">
                  <c:v>Έτος 1</c:v>
                </c:pt>
                <c:pt idx="1">
                  <c:v>Έτος 2</c:v>
                </c:pt>
                <c:pt idx="2">
                  <c:v>Έτος 3</c:v>
                </c:pt>
                <c:pt idx="3">
                  <c:v>Έτος 4</c:v>
                </c:pt>
                <c:pt idx="4">
                  <c:v>Έτος 5</c:v>
                </c:pt>
                <c:pt idx="5">
                  <c:v>Έτος 6</c:v>
                </c:pt>
                <c:pt idx="6">
                  <c:v>Έτος 7</c:v>
                </c:pt>
              </c:strCache>
            </c:strRef>
          </c:cat>
          <c:val>
            <c:numRef>
              <c:f>REPORTING!$E$179:$K$179</c:f>
              <c:numCache>
                <c:formatCode>0.0%</c:formatCode>
                <c:ptCount val="7"/>
                <c:pt idx="0">
                  <c:v>0.29376543209876543</c:v>
                </c:pt>
                <c:pt idx="1">
                  <c:v>0.4686017033075856</c:v>
                </c:pt>
                <c:pt idx="2">
                  <c:v>0.47555886939571151</c:v>
                </c:pt>
                <c:pt idx="3">
                  <c:v>0.48201028138528146</c:v>
                </c:pt>
                <c:pt idx="4">
                  <c:v>0.47560581662030932</c:v>
                </c:pt>
                <c:pt idx="5">
                  <c:v>0.48482549382716045</c:v>
                </c:pt>
                <c:pt idx="6">
                  <c:v>0.49496004055585374</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2-00DF-4F8F-BE7E-3D1FB32BA87A}"/>
            </c:ext>
          </c:extLst>
        </c:ser>
        <c:ser>
          <c:idx val="3"/>
          <c:order val="3"/>
          <c:spPr>
            <a:solidFill>
              <a:srgbClr val="FFC000"/>
            </a:solidFill>
          </c:spPr>
          <c:invertIfNegative val="1"/>
          <c:cat>
            <c:strRef>
              <c:f>REPORTING!$E$175:$K$175</c:f>
              <c:strCache>
                <c:ptCount val="7"/>
                <c:pt idx="0">
                  <c:v>Έτος 1</c:v>
                </c:pt>
                <c:pt idx="1">
                  <c:v>Έτος 2</c:v>
                </c:pt>
                <c:pt idx="2">
                  <c:v>Έτος 3</c:v>
                </c:pt>
                <c:pt idx="3">
                  <c:v>Έτος 4</c:v>
                </c:pt>
                <c:pt idx="4">
                  <c:v>Έτος 5</c:v>
                </c:pt>
                <c:pt idx="5">
                  <c:v>Έτος 6</c:v>
                </c:pt>
                <c:pt idx="6">
                  <c:v>Έτος 7</c:v>
                </c:pt>
              </c:strCache>
            </c:strRef>
          </c:cat>
          <c:val>
            <c:numRef>
              <c:f>REPORTING!$E$180:$K$180</c:f>
              <c:numCache>
                <c:formatCode>0.0%</c:formatCode>
                <c:ptCount val="7"/>
                <c:pt idx="0">
                  <c:v>1.5214275438381497</c:v>
                </c:pt>
                <c:pt idx="1">
                  <c:v>4.3064981743565358</c:v>
                </c:pt>
                <c:pt idx="2">
                  <c:v>5.2609718727435668</c:v>
                </c:pt>
                <c:pt idx="3">
                  <c:v>5.0914965747090557</c:v>
                </c:pt>
                <c:pt idx="4">
                  <c:v>4.5215869395006054</c:v>
                </c:pt>
                <c:pt idx="5">
                  <c:v>4.0588913058121667</c:v>
                </c:pt>
                <c:pt idx="6">
                  <c:v>3.6380115536270541</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3-00DF-4F8F-BE7E-3D1FB32BA87A}"/>
            </c:ext>
          </c:extLst>
        </c:ser>
        <c:dLbls>
          <c:showLegendKey val="0"/>
          <c:showVal val="0"/>
          <c:showCatName val="0"/>
          <c:showSerName val="0"/>
          <c:showPercent val="0"/>
          <c:showBubbleSize val="0"/>
        </c:dLbls>
        <c:gapWidth val="150"/>
        <c:axId val="1962962786"/>
        <c:axId val="1258040157"/>
      </c:barChart>
      <c:catAx>
        <c:axId val="1962962786"/>
        <c:scaling>
          <c:orientation val="minMax"/>
        </c:scaling>
        <c:delete val="0"/>
        <c:axPos val="b"/>
        <c:numFmt formatCode="General" sourceLinked="1"/>
        <c:majorTickMark val="cross"/>
        <c:minorTickMark val="cross"/>
        <c:tickLblPos val="nextTo"/>
        <c:txPr>
          <a:bodyPr/>
          <a:lstStyle/>
          <a:p>
            <a:pPr lvl="0">
              <a:defRPr sz="900" b="0" i="0">
                <a:solidFill>
                  <a:srgbClr val="595959"/>
                </a:solidFill>
              </a:defRPr>
            </a:pPr>
            <a:endParaRPr lang="el-GR"/>
          </a:p>
        </c:txPr>
        <c:crossAx val="1258040157"/>
        <c:crosses val="autoZero"/>
        <c:auto val="1"/>
        <c:lblAlgn val="ctr"/>
        <c:lblOffset val="100"/>
        <c:noMultiLvlLbl val="1"/>
      </c:catAx>
      <c:valAx>
        <c:axId val="1258040157"/>
        <c:scaling>
          <c:orientation val="minMax"/>
        </c:scaling>
        <c:delete val="0"/>
        <c:axPos val="l"/>
        <c:majorGridlines>
          <c:spPr>
            <a:ln>
              <a:solidFill>
                <a:srgbClr val="D9D9D9"/>
              </a:solidFill>
            </a:ln>
          </c:spPr>
        </c:majorGridlines>
        <c:numFmt formatCode="0.0%" sourceLinked="1"/>
        <c:majorTickMark val="cross"/>
        <c:minorTickMark val="cross"/>
        <c:tickLblPos val="nextTo"/>
        <c:spPr>
          <a:ln w="47625">
            <a:noFill/>
          </a:ln>
        </c:spPr>
        <c:txPr>
          <a:bodyPr/>
          <a:lstStyle/>
          <a:p>
            <a:pPr lvl="0">
              <a:defRPr sz="900" b="0" i="0">
                <a:solidFill>
                  <a:srgbClr val="595959"/>
                </a:solidFill>
              </a:defRPr>
            </a:pPr>
            <a:endParaRPr lang="el-GR"/>
          </a:p>
        </c:txPr>
        <c:crossAx val="1962962786"/>
        <c:crosses val="autoZero"/>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600" b="1" i="0">
                <a:solidFill>
                  <a:srgbClr val="595959"/>
                </a:solidFill>
              </a:defRPr>
            </a:pPr>
            <a:r>
              <a:t>Δείκτες εξέλιξης</a:t>
            </a:r>
          </a:p>
        </c:rich>
      </c:tx>
      <c:overlay val="0"/>
    </c:title>
    <c:autoTitleDeleted val="0"/>
    <c:plotArea>
      <c:layout/>
      <c:lineChart>
        <c:grouping val="standard"/>
        <c:varyColors val="1"/>
        <c:ser>
          <c:idx val="0"/>
          <c:order val="0"/>
          <c:spPr>
            <a:ln w="19050" cmpd="sng">
              <a:solidFill>
                <a:srgbClr val="5B9BD5"/>
              </a:solidFill>
            </a:ln>
          </c:spPr>
          <c:marker>
            <c:symbol val="none"/>
          </c:marker>
          <c:cat>
            <c:strRef>
              <c:f>REPORTING!$E$175:$K$175</c:f>
              <c:strCache>
                <c:ptCount val="7"/>
                <c:pt idx="0">
                  <c:v>Έτος 1</c:v>
                </c:pt>
                <c:pt idx="1">
                  <c:v>Έτος 2</c:v>
                </c:pt>
                <c:pt idx="2">
                  <c:v>Έτος 3</c:v>
                </c:pt>
                <c:pt idx="3">
                  <c:v>Έτος 4</c:v>
                </c:pt>
                <c:pt idx="4">
                  <c:v>Έτος 5</c:v>
                </c:pt>
                <c:pt idx="5">
                  <c:v>Έτος 6</c:v>
                </c:pt>
                <c:pt idx="6">
                  <c:v>Έτος 7</c:v>
                </c:pt>
              </c:strCache>
            </c:strRef>
          </c:cat>
          <c:val>
            <c:numRef>
              <c:f>REPORTING!$E$183:$K$183</c:f>
              <c:numCache>
                <c:formatCode>0.0%</c:formatCode>
                <c:ptCount val="7"/>
                <c:pt idx="0">
                  <c:v>0</c:v>
                </c:pt>
                <c:pt idx="1">
                  <c:v>2.1166666666666654</c:v>
                </c:pt>
                <c:pt idx="2">
                  <c:v>1.5401069518716586</c:v>
                </c:pt>
                <c:pt idx="3">
                  <c:v>0.94526315789473725</c:v>
                </c:pt>
                <c:pt idx="4">
                  <c:v>0.64285714285714235</c:v>
                </c:pt>
                <c:pt idx="5">
                  <c:v>0.48221343873517797</c:v>
                </c:pt>
                <c:pt idx="6">
                  <c:v>0.37999999999999989</c:v>
                </c:pt>
              </c:numCache>
            </c:numRef>
          </c:val>
          <c:smooth val="0"/>
          <c:extLst>
            <c:ext xmlns:c16="http://schemas.microsoft.com/office/drawing/2014/chart" uri="{C3380CC4-5D6E-409C-BE32-E72D297353CC}">
              <c16:uniqueId val="{00000000-5895-4B21-BBEC-E8645A7D15BB}"/>
            </c:ext>
          </c:extLst>
        </c:ser>
        <c:ser>
          <c:idx val="1"/>
          <c:order val="1"/>
          <c:spPr>
            <a:ln w="19050" cmpd="sng">
              <a:solidFill>
                <a:srgbClr val="ED7D31"/>
              </a:solidFill>
            </a:ln>
          </c:spPr>
          <c:marker>
            <c:symbol val="none"/>
          </c:marker>
          <c:cat>
            <c:strRef>
              <c:f>REPORTING!$E$175:$K$175</c:f>
              <c:strCache>
                <c:ptCount val="7"/>
                <c:pt idx="0">
                  <c:v>Έτος 1</c:v>
                </c:pt>
                <c:pt idx="1">
                  <c:v>Έτος 2</c:v>
                </c:pt>
                <c:pt idx="2">
                  <c:v>Έτος 3</c:v>
                </c:pt>
                <c:pt idx="3">
                  <c:v>Έτος 4</c:v>
                </c:pt>
                <c:pt idx="4">
                  <c:v>Έτος 5</c:v>
                </c:pt>
                <c:pt idx="5">
                  <c:v>Έτος 6</c:v>
                </c:pt>
                <c:pt idx="6">
                  <c:v>Έτος 7</c:v>
                </c:pt>
              </c:strCache>
            </c:strRef>
          </c:cat>
          <c:val>
            <c:numRef>
              <c:f>REPORTING!$E$184:$K$184</c:f>
              <c:numCache>
                <c:formatCode>0.0%</c:formatCode>
                <c:ptCount val="7"/>
                <c:pt idx="0">
                  <c:v>0</c:v>
                </c:pt>
                <c:pt idx="1">
                  <c:v>2.1166666666666654</c:v>
                </c:pt>
                <c:pt idx="2">
                  <c:v>1.5401069518716586</c:v>
                </c:pt>
                <c:pt idx="3">
                  <c:v>0.94526315789473725</c:v>
                </c:pt>
                <c:pt idx="4">
                  <c:v>0.64285714285714235</c:v>
                </c:pt>
                <c:pt idx="5">
                  <c:v>0.48221343873517797</c:v>
                </c:pt>
                <c:pt idx="6">
                  <c:v>0.37999999999999989</c:v>
                </c:pt>
              </c:numCache>
            </c:numRef>
          </c:val>
          <c:smooth val="0"/>
          <c:extLst>
            <c:ext xmlns:c16="http://schemas.microsoft.com/office/drawing/2014/chart" uri="{C3380CC4-5D6E-409C-BE32-E72D297353CC}">
              <c16:uniqueId val="{00000001-5895-4B21-BBEC-E8645A7D15BB}"/>
            </c:ext>
          </c:extLst>
        </c:ser>
        <c:ser>
          <c:idx val="2"/>
          <c:order val="2"/>
          <c:spPr>
            <a:ln w="19050" cmpd="sng">
              <a:solidFill>
                <a:srgbClr val="A5A5A5"/>
              </a:solidFill>
            </a:ln>
          </c:spPr>
          <c:marker>
            <c:symbol val="none"/>
          </c:marker>
          <c:cat>
            <c:strRef>
              <c:f>REPORTING!$E$175:$K$175</c:f>
              <c:strCache>
                <c:ptCount val="7"/>
                <c:pt idx="0">
                  <c:v>Έτος 1</c:v>
                </c:pt>
                <c:pt idx="1">
                  <c:v>Έτος 2</c:v>
                </c:pt>
                <c:pt idx="2">
                  <c:v>Έτος 3</c:v>
                </c:pt>
                <c:pt idx="3">
                  <c:v>Έτος 4</c:v>
                </c:pt>
                <c:pt idx="4">
                  <c:v>Έτος 5</c:v>
                </c:pt>
                <c:pt idx="5">
                  <c:v>Έτος 6</c:v>
                </c:pt>
                <c:pt idx="6">
                  <c:v>Έτος 7</c:v>
                </c:pt>
              </c:strCache>
            </c:strRef>
          </c:cat>
          <c:val>
            <c:numRef>
              <c:f>REPORTING!$E$185:$K$185</c:f>
              <c:numCache>
                <c:formatCode>0.0%</c:formatCode>
                <c:ptCount val="7"/>
                <c:pt idx="0">
                  <c:v>0</c:v>
                </c:pt>
                <c:pt idx="1">
                  <c:v>0.63350785340314131</c:v>
                </c:pt>
                <c:pt idx="2">
                  <c:v>1.4110576923076925</c:v>
                </c:pt>
                <c:pt idx="3">
                  <c:v>0.87072116982386172</c:v>
                </c:pt>
                <c:pt idx="4">
                  <c:v>0.69479481257772258</c:v>
                </c:pt>
                <c:pt idx="5">
                  <c:v>0.41048218029350103</c:v>
                </c:pt>
                <c:pt idx="6">
                  <c:v>0.30373067776456608</c:v>
                </c:pt>
              </c:numCache>
            </c:numRef>
          </c:val>
          <c:smooth val="0"/>
          <c:extLst>
            <c:ext xmlns:c16="http://schemas.microsoft.com/office/drawing/2014/chart" uri="{C3380CC4-5D6E-409C-BE32-E72D297353CC}">
              <c16:uniqueId val="{00000002-5895-4B21-BBEC-E8645A7D15BB}"/>
            </c:ext>
          </c:extLst>
        </c:ser>
        <c:ser>
          <c:idx val="3"/>
          <c:order val="3"/>
          <c:spPr>
            <a:ln w="19050" cmpd="sng">
              <a:solidFill>
                <a:srgbClr val="FFC000"/>
              </a:solidFill>
            </a:ln>
          </c:spPr>
          <c:marker>
            <c:symbol val="none"/>
          </c:marker>
          <c:cat>
            <c:strRef>
              <c:f>REPORTING!$E$175:$K$175</c:f>
              <c:strCache>
                <c:ptCount val="7"/>
                <c:pt idx="0">
                  <c:v>Έτος 1</c:v>
                </c:pt>
                <c:pt idx="1">
                  <c:v>Έτος 2</c:v>
                </c:pt>
                <c:pt idx="2">
                  <c:v>Έτος 3</c:v>
                </c:pt>
                <c:pt idx="3">
                  <c:v>Έτος 4</c:v>
                </c:pt>
                <c:pt idx="4">
                  <c:v>Έτος 5</c:v>
                </c:pt>
                <c:pt idx="5">
                  <c:v>Έτος 6</c:v>
                </c:pt>
                <c:pt idx="6">
                  <c:v>Έτος 7</c:v>
                </c:pt>
              </c:strCache>
            </c:strRef>
          </c:cat>
          <c:val>
            <c:numRef>
              <c:f>REPORTING!$E$186:$K$186</c:f>
              <c:numCache>
                <c:formatCode>0.0%</c:formatCode>
                <c:ptCount val="7"/>
                <c:pt idx="0">
                  <c:v>0</c:v>
                </c:pt>
                <c:pt idx="1">
                  <c:v>4.2466165413533794</c:v>
                </c:pt>
                <c:pt idx="2">
                  <c:v>1.5978073946689606</c:v>
                </c:pt>
                <c:pt idx="3">
                  <c:v>0.97619638670528275</c:v>
                </c:pt>
                <c:pt idx="4">
                  <c:v>0.62245453403492035</c:v>
                </c:pt>
                <c:pt idx="5">
                  <c:v>0.51164791301056423</c:v>
                </c:pt>
                <c:pt idx="6">
                  <c:v>0.4092021397678125</c:v>
                </c:pt>
              </c:numCache>
            </c:numRef>
          </c:val>
          <c:smooth val="0"/>
          <c:extLst>
            <c:ext xmlns:c16="http://schemas.microsoft.com/office/drawing/2014/chart" uri="{C3380CC4-5D6E-409C-BE32-E72D297353CC}">
              <c16:uniqueId val="{00000003-5895-4B21-BBEC-E8645A7D15BB}"/>
            </c:ext>
          </c:extLst>
        </c:ser>
        <c:dLbls>
          <c:showLegendKey val="0"/>
          <c:showVal val="0"/>
          <c:showCatName val="0"/>
          <c:showSerName val="0"/>
          <c:showPercent val="0"/>
          <c:showBubbleSize val="0"/>
        </c:dLbls>
        <c:smooth val="0"/>
        <c:axId val="965464445"/>
        <c:axId val="1568223870"/>
      </c:lineChart>
      <c:catAx>
        <c:axId val="965464445"/>
        <c:scaling>
          <c:orientation val="minMax"/>
        </c:scaling>
        <c:delete val="0"/>
        <c:axPos val="b"/>
        <c:numFmt formatCode="General" sourceLinked="1"/>
        <c:majorTickMark val="cross"/>
        <c:minorTickMark val="cross"/>
        <c:tickLblPos val="nextTo"/>
        <c:txPr>
          <a:bodyPr/>
          <a:lstStyle/>
          <a:p>
            <a:pPr lvl="0">
              <a:defRPr sz="900" b="0" i="0">
                <a:solidFill>
                  <a:srgbClr val="595959"/>
                </a:solidFill>
              </a:defRPr>
            </a:pPr>
            <a:endParaRPr lang="el-GR"/>
          </a:p>
        </c:txPr>
        <c:crossAx val="1568223870"/>
        <c:crosses val="autoZero"/>
        <c:auto val="1"/>
        <c:lblAlgn val="ctr"/>
        <c:lblOffset val="100"/>
        <c:noMultiLvlLbl val="1"/>
      </c:catAx>
      <c:valAx>
        <c:axId val="1568223870"/>
        <c:scaling>
          <c:orientation val="minMax"/>
        </c:scaling>
        <c:delete val="0"/>
        <c:axPos val="l"/>
        <c:majorGridlines>
          <c:spPr>
            <a:ln>
              <a:solidFill>
                <a:srgbClr val="D9D9D9"/>
              </a:solidFill>
            </a:ln>
          </c:spPr>
        </c:majorGridlines>
        <c:numFmt formatCode="0.0%" sourceLinked="1"/>
        <c:majorTickMark val="cross"/>
        <c:minorTickMark val="cross"/>
        <c:tickLblPos val="nextTo"/>
        <c:spPr>
          <a:ln w="47625">
            <a:noFill/>
          </a:ln>
        </c:spPr>
        <c:txPr>
          <a:bodyPr/>
          <a:lstStyle/>
          <a:p>
            <a:pPr lvl="0">
              <a:defRPr sz="900" b="0" i="0">
                <a:solidFill>
                  <a:srgbClr val="595959"/>
                </a:solidFill>
              </a:defRPr>
            </a:pPr>
            <a:endParaRPr lang="el-GR"/>
          </a:p>
        </c:txPr>
        <c:crossAx val="965464445"/>
        <c:crosses val="autoZero"/>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600" b="1" i="0">
                <a:solidFill>
                  <a:srgbClr val="595959"/>
                </a:solidFill>
              </a:defRPr>
            </a:pPr>
            <a:r>
              <a:t>Profitability ratios</a:t>
            </a:r>
          </a:p>
        </c:rich>
      </c:tx>
      <c:overlay val="0"/>
    </c:title>
    <c:autoTitleDeleted val="0"/>
    <c:plotArea>
      <c:layout/>
      <c:barChart>
        <c:barDir val="col"/>
        <c:grouping val="clustered"/>
        <c:varyColors val="1"/>
        <c:ser>
          <c:idx val="0"/>
          <c:order val="0"/>
          <c:spPr>
            <a:solidFill>
              <a:srgbClr val="5B9BD5"/>
            </a:solidFill>
          </c:spPr>
          <c:invertIfNegative val="1"/>
          <c:val>
            <c:numRef>
              <c:f>REPORTING!$X$177:$AD$177</c:f>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EFD7-4E77-A7FB-D6193201D940}"/>
            </c:ext>
          </c:extLst>
        </c:ser>
        <c:ser>
          <c:idx val="1"/>
          <c:order val="1"/>
          <c:spPr>
            <a:solidFill>
              <a:srgbClr val="ED7D31"/>
            </a:solidFill>
          </c:spPr>
          <c:invertIfNegative val="1"/>
          <c:val>
            <c:numRef>
              <c:f>REPORTING!$X$178:$AD$178</c:f>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1-EFD7-4E77-A7FB-D6193201D940}"/>
            </c:ext>
          </c:extLst>
        </c:ser>
        <c:ser>
          <c:idx val="2"/>
          <c:order val="2"/>
          <c:spPr>
            <a:solidFill>
              <a:srgbClr val="A5A5A5"/>
            </a:solidFill>
          </c:spPr>
          <c:invertIfNegative val="1"/>
          <c:val>
            <c:numRef>
              <c:f>REPORTING!$X$179:$AD$179</c:f>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2-EFD7-4E77-A7FB-D6193201D940}"/>
            </c:ext>
          </c:extLst>
        </c:ser>
        <c:ser>
          <c:idx val="3"/>
          <c:order val="3"/>
          <c:spPr>
            <a:solidFill>
              <a:srgbClr val="FFC000"/>
            </a:solidFill>
          </c:spPr>
          <c:invertIfNegative val="1"/>
          <c:val>
            <c:numRef>
              <c:f>REPORTING!$X$180:$AD$180</c:f>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3-EFD7-4E77-A7FB-D6193201D940}"/>
            </c:ext>
          </c:extLst>
        </c:ser>
        <c:dLbls>
          <c:showLegendKey val="0"/>
          <c:showVal val="0"/>
          <c:showCatName val="0"/>
          <c:showSerName val="0"/>
          <c:showPercent val="0"/>
          <c:showBubbleSize val="0"/>
        </c:dLbls>
        <c:gapWidth val="150"/>
        <c:axId val="1149954424"/>
        <c:axId val="1563136757"/>
      </c:barChart>
      <c:catAx>
        <c:axId val="1149954424"/>
        <c:scaling>
          <c:orientation val="minMax"/>
        </c:scaling>
        <c:delete val="0"/>
        <c:axPos val="b"/>
        <c:majorTickMark val="cross"/>
        <c:minorTickMark val="cross"/>
        <c:tickLblPos val="nextTo"/>
        <c:txPr>
          <a:bodyPr/>
          <a:lstStyle/>
          <a:p>
            <a:pPr lvl="0">
              <a:defRPr sz="900" b="0" i="0">
                <a:solidFill>
                  <a:srgbClr val="595959"/>
                </a:solidFill>
              </a:defRPr>
            </a:pPr>
            <a:endParaRPr lang="el-GR"/>
          </a:p>
        </c:txPr>
        <c:crossAx val="1563136757"/>
        <c:crosses val="autoZero"/>
        <c:auto val="1"/>
        <c:lblAlgn val="ctr"/>
        <c:lblOffset val="100"/>
        <c:noMultiLvlLbl val="1"/>
      </c:catAx>
      <c:valAx>
        <c:axId val="1563136757"/>
        <c:scaling>
          <c:orientation val="minMax"/>
        </c:scaling>
        <c:delete val="0"/>
        <c:axPos val="l"/>
        <c:majorGridlines>
          <c:spPr>
            <a:ln>
              <a:solidFill>
                <a:srgbClr val="D9D9D9"/>
              </a:solidFill>
            </a:ln>
          </c:spPr>
        </c:majorGridlines>
        <c:numFmt formatCode="General" sourceLinked="1"/>
        <c:majorTickMark val="cross"/>
        <c:minorTickMark val="cross"/>
        <c:tickLblPos val="nextTo"/>
        <c:spPr>
          <a:ln w="47625">
            <a:noFill/>
          </a:ln>
        </c:spPr>
        <c:txPr>
          <a:bodyPr/>
          <a:lstStyle/>
          <a:p>
            <a:pPr lvl="0">
              <a:defRPr sz="900" b="0" i="0">
                <a:solidFill>
                  <a:srgbClr val="595959"/>
                </a:solidFill>
              </a:defRPr>
            </a:pPr>
            <a:endParaRPr lang="el-GR"/>
          </a:p>
        </c:txPr>
        <c:crossAx val="1149954424"/>
        <c:crosses val="autoZero"/>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600" b="1" i="0">
                <a:solidFill>
                  <a:srgbClr val="595959"/>
                </a:solidFill>
              </a:defRPr>
            </a:pPr>
            <a:r>
              <a:t>Growth ratios</a:t>
            </a:r>
          </a:p>
        </c:rich>
      </c:tx>
      <c:overlay val="0"/>
    </c:title>
    <c:autoTitleDeleted val="0"/>
    <c:plotArea>
      <c:layout/>
      <c:lineChart>
        <c:grouping val="standard"/>
        <c:varyColors val="1"/>
        <c:ser>
          <c:idx val="0"/>
          <c:order val="0"/>
          <c:spPr>
            <a:ln w="19050" cmpd="sng">
              <a:solidFill>
                <a:srgbClr val="5B9BD5"/>
              </a:solidFill>
            </a:ln>
          </c:spPr>
          <c:marker>
            <c:symbol val="none"/>
          </c:marker>
          <c:val>
            <c:numRef>
              <c:f>REPORTING!$X$183:$AD$183</c:f>
            </c:numRef>
          </c:val>
          <c:smooth val="0"/>
          <c:extLst>
            <c:ext xmlns:c16="http://schemas.microsoft.com/office/drawing/2014/chart" uri="{C3380CC4-5D6E-409C-BE32-E72D297353CC}">
              <c16:uniqueId val="{00000000-67E5-4F18-9B86-DB835D5928C0}"/>
            </c:ext>
          </c:extLst>
        </c:ser>
        <c:ser>
          <c:idx val="1"/>
          <c:order val="1"/>
          <c:spPr>
            <a:ln w="19050" cmpd="sng">
              <a:solidFill>
                <a:srgbClr val="ED7D31"/>
              </a:solidFill>
            </a:ln>
          </c:spPr>
          <c:marker>
            <c:symbol val="none"/>
          </c:marker>
          <c:val>
            <c:numRef>
              <c:f>REPORTING!$X$184:$AD$184</c:f>
            </c:numRef>
          </c:val>
          <c:smooth val="0"/>
          <c:extLst>
            <c:ext xmlns:c16="http://schemas.microsoft.com/office/drawing/2014/chart" uri="{C3380CC4-5D6E-409C-BE32-E72D297353CC}">
              <c16:uniqueId val="{00000001-67E5-4F18-9B86-DB835D5928C0}"/>
            </c:ext>
          </c:extLst>
        </c:ser>
        <c:ser>
          <c:idx val="2"/>
          <c:order val="2"/>
          <c:spPr>
            <a:ln w="19050" cmpd="sng">
              <a:solidFill>
                <a:srgbClr val="A5A5A5"/>
              </a:solidFill>
            </a:ln>
          </c:spPr>
          <c:marker>
            <c:symbol val="none"/>
          </c:marker>
          <c:val>
            <c:numRef>
              <c:f>REPORTING!$X$185:$AD$185</c:f>
            </c:numRef>
          </c:val>
          <c:smooth val="0"/>
          <c:extLst>
            <c:ext xmlns:c16="http://schemas.microsoft.com/office/drawing/2014/chart" uri="{C3380CC4-5D6E-409C-BE32-E72D297353CC}">
              <c16:uniqueId val="{00000002-67E5-4F18-9B86-DB835D5928C0}"/>
            </c:ext>
          </c:extLst>
        </c:ser>
        <c:ser>
          <c:idx val="3"/>
          <c:order val="3"/>
          <c:spPr>
            <a:ln w="19050" cmpd="sng">
              <a:solidFill>
                <a:srgbClr val="FFC000"/>
              </a:solidFill>
            </a:ln>
          </c:spPr>
          <c:marker>
            <c:symbol val="none"/>
          </c:marker>
          <c:val>
            <c:numRef>
              <c:f>REPORTING!$X$186:$AD$186</c:f>
            </c:numRef>
          </c:val>
          <c:smooth val="0"/>
          <c:extLst>
            <c:ext xmlns:c16="http://schemas.microsoft.com/office/drawing/2014/chart" uri="{C3380CC4-5D6E-409C-BE32-E72D297353CC}">
              <c16:uniqueId val="{00000003-67E5-4F18-9B86-DB835D5928C0}"/>
            </c:ext>
          </c:extLst>
        </c:ser>
        <c:dLbls>
          <c:showLegendKey val="0"/>
          <c:showVal val="0"/>
          <c:showCatName val="0"/>
          <c:showSerName val="0"/>
          <c:showPercent val="0"/>
          <c:showBubbleSize val="0"/>
        </c:dLbls>
        <c:marker val="1"/>
        <c:smooth val="0"/>
        <c:axId val="1115552406"/>
        <c:axId val="115061939"/>
      </c:lineChart>
      <c:catAx>
        <c:axId val="1115552406"/>
        <c:scaling>
          <c:orientation val="minMax"/>
        </c:scaling>
        <c:delete val="0"/>
        <c:axPos val="b"/>
        <c:majorTickMark val="cross"/>
        <c:minorTickMark val="cross"/>
        <c:tickLblPos val="nextTo"/>
        <c:txPr>
          <a:bodyPr/>
          <a:lstStyle/>
          <a:p>
            <a:pPr lvl="0">
              <a:defRPr sz="900" b="0" i="0">
                <a:solidFill>
                  <a:srgbClr val="595959"/>
                </a:solidFill>
              </a:defRPr>
            </a:pPr>
            <a:endParaRPr lang="el-GR"/>
          </a:p>
        </c:txPr>
        <c:crossAx val="115061939"/>
        <c:crosses val="autoZero"/>
        <c:auto val="1"/>
        <c:lblAlgn val="ctr"/>
        <c:lblOffset val="100"/>
        <c:noMultiLvlLbl val="1"/>
      </c:catAx>
      <c:valAx>
        <c:axId val="115061939"/>
        <c:scaling>
          <c:orientation val="minMax"/>
        </c:scaling>
        <c:delete val="0"/>
        <c:axPos val="l"/>
        <c:majorGridlines>
          <c:spPr>
            <a:ln>
              <a:solidFill>
                <a:srgbClr val="D9D9D9"/>
              </a:solidFill>
            </a:ln>
          </c:spPr>
        </c:majorGridlines>
        <c:numFmt formatCode="General" sourceLinked="1"/>
        <c:majorTickMark val="cross"/>
        <c:minorTickMark val="cross"/>
        <c:tickLblPos val="nextTo"/>
        <c:spPr>
          <a:ln w="47625">
            <a:noFill/>
          </a:ln>
        </c:spPr>
        <c:txPr>
          <a:bodyPr/>
          <a:lstStyle/>
          <a:p>
            <a:pPr lvl="0">
              <a:defRPr sz="900" b="0" i="0">
                <a:solidFill>
                  <a:srgbClr val="595959"/>
                </a:solidFill>
              </a:defRPr>
            </a:pPr>
            <a:endParaRPr lang="el-GR"/>
          </a:p>
        </c:txPr>
        <c:crossAx val="1115552406"/>
        <c:crosses val="autoZero"/>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2000" b="0" i="0">
                <a:solidFill>
                  <a:srgbClr val="595959"/>
                </a:solidFill>
              </a:defRPr>
            </a:pPr>
            <a:r>
              <a:t>ΤΑΜΕΙΑΚΕΣ ΡΟΕΣ</a:t>
            </a:r>
          </a:p>
        </c:rich>
      </c:tx>
      <c:overlay val="0"/>
    </c:title>
    <c:autoTitleDeleted val="0"/>
    <c:plotArea>
      <c:layout/>
      <c:lineChart>
        <c:grouping val="standard"/>
        <c:varyColors val="1"/>
        <c:ser>
          <c:idx val="0"/>
          <c:order val="0"/>
          <c:spPr>
            <a:ln w="28575" cmpd="sng">
              <a:solidFill>
                <a:srgbClr val="5B9BD5"/>
              </a:solidFill>
            </a:ln>
          </c:spPr>
          <c:marker>
            <c:symbol val="none"/>
          </c:marker>
          <c:cat>
            <c:strRef>
              <c:f>profile!$I$1:$M$1</c:f>
              <c:strCache>
                <c:ptCount val="5"/>
                <c:pt idx="0">
                  <c:v>Έτος 1</c:v>
                </c:pt>
                <c:pt idx="1">
                  <c:v>Έτος 2</c:v>
                </c:pt>
                <c:pt idx="2">
                  <c:v>Έτος 3</c:v>
                </c:pt>
                <c:pt idx="3">
                  <c:v>Έτος 4</c:v>
                </c:pt>
                <c:pt idx="4">
                  <c:v>Έτος 5</c:v>
                </c:pt>
              </c:strCache>
            </c:strRef>
          </c:cat>
          <c:val>
            <c:numRef>
              <c:f>profile!$I$5:$M$5</c:f>
              <c:numCache>
                <c:formatCode>#,##0.00</c:formatCode>
                <c:ptCount val="5"/>
                <c:pt idx="0">
                  <c:v>31680.2191780822</c:v>
                </c:pt>
                <c:pt idx="1">
                  <c:v>192383.90136986293</c:v>
                </c:pt>
                <c:pt idx="2">
                  <c:v>496348.05753424659</c:v>
                </c:pt>
                <c:pt idx="3">
                  <c:v>977029.64657534286</c:v>
                </c:pt>
                <c:pt idx="4">
                  <c:v>1581382.6191780819</c:v>
                </c:pt>
              </c:numCache>
            </c:numRef>
          </c:val>
          <c:smooth val="0"/>
          <c:extLst>
            <c:ext xmlns:c16="http://schemas.microsoft.com/office/drawing/2014/chart" uri="{C3380CC4-5D6E-409C-BE32-E72D297353CC}">
              <c16:uniqueId val="{00000000-AD2A-4CC3-A0CE-E283F4C27F0E}"/>
            </c:ext>
          </c:extLst>
        </c:ser>
        <c:ser>
          <c:idx val="1"/>
          <c:order val="1"/>
          <c:spPr>
            <a:ln w="28575" cmpd="sng">
              <a:solidFill>
                <a:srgbClr val="A5A5A5"/>
              </a:solidFill>
            </a:ln>
          </c:spPr>
          <c:marker>
            <c:symbol val="none"/>
          </c:marker>
          <c:cat>
            <c:strRef>
              <c:f>profile!$I$1:$M$1</c:f>
              <c:strCache>
                <c:ptCount val="5"/>
                <c:pt idx="0">
                  <c:v>Έτος 1</c:v>
                </c:pt>
                <c:pt idx="1">
                  <c:v>Έτος 2</c:v>
                </c:pt>
                <c:pt idx="2">
                  <c:v>Έτος 3</c:v>
                </c:pt>
                <c:pt idx="3">
                  <c:v>Έτος 4</c:v>
                </c:pt>
                <c:pt idx="4">
                  <c:v>Έτος 5</c:v>
                </c:pt>
              </c:strCache>
            </c:strRef>
          </c:cat>
          <c:val>
            <c:numRef>
              <c:f>profile!$I$36:$M$36</c:f>
              <c:numCache>
                <c:formatCode>#,##0.00</c:formatCode>
                <c:ptCount val="5"/>
                <c:pt idx="0">
                  <c:v>30838.320000000011</c:v>
                </c:pt>
                <c:pt idx="1">
                  <c:v>153314.85599999994</c:v>
                </c:pt>
                <c:pt idx="2">
                  <c:v>395217.95400000009</c:v>
                </c:pt>
                <c:pt idx="3">
                  <c:v>779232.47400000028</c:v>
                </c:pt>
                <c:pt idx="4">
                  <c:v>1263158.0639999998</c:v>
                </c:pt>
              </c:numCache>
            </c:numRef>
          </c:val>
          <c:smooth val="0"/>
          <c:extLst>
            <c:ext xmlns:c16="http://schemas.microsoft.com/office/drawing/2014/chart" uri="{C3380CC4-5D6E-409C-BE32-E72D297353CC}">
              <c16:uniqueId val="{00000001-AD2A-4CC3-A0CE-E283F4C27F0E}"/>
            </c:ext>
          </c:extLst>
        </c:ser>
        <c:ser>
          <c:idx val="2"/>
          <c:order val="2"/>
          <c:spPr>
            <a:ln w="28575" cmpd="sng">
              <a:solidFill>
                <a:srgbClr val="ED7D31"/>
              </a:solidFill>
            </a:ln>
          </c:spPr>
          <c:marker>
            <c:symbol val="none"/>
          </c:marker>
          <c:cat>
            <c:strRef>
              <c:f>profile!$I$1:$M$1</c:f>
              <c:strCache>
                <c:ptCount val="5"/>
                <c:pt idx="0">
                  <c:v>Έτος 1</c:v>
                </c:pt>
                <c:pt idx="1">
                  <c:v>Έτος 2</c:v>
                </c:pt>
                <c:pt idx="2">
                  <c:v>Έτος 3</c:v>
                </c:pt>
                <c:pt idx="3">
                  <c:v>Έτος 4</c:v>
                </c:pt>
                <c:pt idx="4">
                  <c:v>Έτος 5</c:v>
                </c:pt>
              </c:strCache>
            </c:strRef>
          </c:cat>
          <c:val>
            <c:numRef>
              <c:f>profile!$I$54:$M$54</c:f>
              <c:numCache>
                <c:formatCode>#,##0.00</c:formatCode>
                <c:ptCount val="5"/>
                <c:pt idx="0">
                  <c:v>39672.000000000007</c:v>
                </c:pt>
                <c:pt idx="1">
                  <c:v>191117.59999999992</c:v>
                </c:pt>
                <c:pt idx="2">
                  <c:v>490003.4</c:v>
                </c:pt>
                <c:pt idx="3">
                  <c:v>964335.40000000037</c:v>
                </c:pt>
                <c:pt idx="4">
                  <c:v>1562014.3999999997</c:v>
                </c:pt>
              </c:numCache>
            </c:numRef>
          </c:val>
          <c:smooth val="0"/>
          <c:extLst>
            <c:ext xmlns:c16="http://schemas.microsoft.com/office/drawing/2014/chart" uri="{C3380CC4-5D6E-409C-BE32-E72D297353CC}">
              <c16:uniqueId val="{00000002-AD2A-4CC3-A0CE-E283F4C27F0E}"/>
            </c:ext>
          </c:extLst>
        </c:ser>
        <c:dLbls>
          <c:showLegendKey val="0"/>
          <c:showVal val="0"/>
          <c:showCatName val="0"/>
          <c:showSerName val="0"/>
          <c:showPercent val="0"/>
          <c:showBubbleSize val="0"/>
        </c:dLbls>
        <c:smooth val="0"/>
        <c:axId val="1988460897"/>
        <c:axId val="1229606722"/>
      </c:lineChart>
      <c:catAx>
        <c:axId val="1988460897"/>
        <c:scaling>
          <c:orientation val="minMax"/>
        </c:scaling>
        <c:delete val="0"/>
        <c:axPos val="b"/>
        <c:numFmt formatCode="General" sourceLinked="1"/>
        <c:majorTickMark val="cross"/>
        <c:minorTickMark val="cross"/>
        <c:tickLblPos val="nextTo"/>
        <c:txPr>
          <a:bodyPr/>
          <a:lstStyle/>
          <a:p>
            <a:pPr lvl="0">
              <a:defRPr sz="900" b="0" i="0">
                <a:solidFill>
                  <a:srgbClr val="595959"/>
                </a:solidFill>
              </a:defRPr>
            </a:pPr>
            <a:endParaRPr lang="el-GR"/>
          </a:p>
        </c:txPr>
        <c:crossAx val="1229606722"/>
        <c:crosses val="autoZero"/>
        <c:auto val="1"/>
        <c:lblAlgn val="ctr"/>
        <c:lblOffset val="100"/>
        <c:noMultiLvlLbl val="1"/>
      </c:catAx>
      <c:valAx>
        <c:axId val="1229606722"/>
        <c:scaling>
          <c:orientation val="minMax"/>
        </c:scaling>
        <c:delete val="0"/>
        <c:axPos val="l"/>
        <c:majorGridlines>
          <c:spPr>
            <a:ln>
              <a:solidFill>
                <a:srgbClr val="D9D9D9"/>
              </a:solidFill>
            </a:ln>
          </c:spPr>
        </c:majorGridlines>
        <c:minorGridlines>
          <c:spPr>
            <a:ln>
              <a:solidFill>
                <a:srgbClr val="F2F2F2"/>
              </a:solidFill>
            </a:ln>
          </c:spPr>
        </c:minorGridlines>
        <c:numFmt formatCode="#,##0.00" sourceLinked="1"/>
        <c:majorTickMark val="cross"/>
        <c:minorTickMark val="cross"/>
        <c:tickLblPos val="nextTo"/>
        <c:spPr>
          <a:ln w="47625">
            <a:noFill/>
          </a:ln>
        </c:spPr>
        <c:txPr>
          <a:bodyPr/>
          <a:lstStyle/>
          <a:p>
            <a:pPr lvl="0">
              <a:defRPr sz="900" b="0" i="0">
                <a:solidFill>
                  <a:srgbClr val="595959"/>
                </a:solidFill>
              </a:defRPr>
            </a:pPr>
            <a:endParaRPr lang="el-GR"/>
          </a:p>
        </c:txPr>
        <c:crossAx val="1988460897"/>
        <c:crosses val="autoZero"/>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spPr>
            <a:solidFill>
              <a:srgbClr val="4F81BD"/>
            </a:solidFill>
          </c:spPr>
          <c:invertIfNegative val="1"/>
          <c:cat>
            <c:strRef>
              <c:f>Sheet1!$A$1:$A$10</c:f>
              <c:strCache>
                <c:ptCount val="10"/>
                <c:pt idx="0">
                  <c:v>1</c:v>
                </c:pt>
                <c:pt idx="1">
                  <c:v>1,5</c:v>
                </c:pt>
                <c:pt idx="2">
                  <c:v>2</c:v>
                </c:pt>
                <c:pt idx="3">
                  <c:v>2,5</c:v>
                </c:pt>
                <c:pt idx="4">
                  <c:v>3</c:v>
                </c:pt>
                <c:pt idx="5">
                  <c:v>3,5</c:v>
                </c:pt>
                <c:pt idx="6">
                  <c:v>4</c:v>
                </c:pt>
                <c:pt idx="7">
                  <c:v>4,5</c:v>
                </c:pt>
                <c:pt idx="8">
                  <c:v>5</c:v>
                </c:pt>
                <c:pt idx="9">
                  <c:v>&gt;5</c:v>
                </c:pt>
              </c:strCache>
            </c:strRef>
          </c:cat>
          <c:val>
            <c:numRef>
              <c:f>Sheet1!$B$1:$B$10</c:f>
              <c:numCache>
                <c:formatCode>General</c:formatCode>
                <c:ptCount val="10"/>
                <c:pt idx="0">
                  <c:v>0</c:v>
                </c:pt>
                <c:pt idx="1">
                  <c:v>2</c:v>
                </c:pt>
                <c:pt idx="2">
                  <c:v>1</c:v>
                </c:pt>
                <c:pt idx="3">
                  <c:v>2</c:v>
                </c:pt>
                <c:pt idx="4">
                  <c:v>3</c:v>
                </c:pt>
                <c:pt idx="5">
                  <c:v>1</c:v>
                </c:pt>
                <c:pt idx="6">
                  <c:v>1</c:v>
                </c:pt>
                <c:pt idx="7">
                  <c:v>0</c:v>
                </c:pt>
                <c:pt idx="8">
                  <c:v>0</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C7D1-4D8E-834F-2111A47CE8D6}"/>
            </c:ext>
          </c:extLst>
        </c:ser>
        <c:dLbls>
          <c:showLegendKey val="0"/>
          <c:showVal val="0"/>
          <c:showCatName val="0"/>
          <c:showSerName val="0"/>
          <c:showPercent val="0"/>
          <c:showBubbleSize val="0"/>
        </c:dLbls>
        <c:gapWidth val="150"/>
        <c:axId val="1633648509"/>
        <c:axId val="1602371917"/>
      </c:barChart>
      <c:catAx>
        <c:axId val="1633648509"/>
        <c:scaling>
          <c:orientation val="minMax"/>
        </c:scaling>
        <c:delete val="0"/>
        <c:axPos val="b"/>
        <c:numFmt formatCode="General" sourceLinked="1"/>
        <c:majorTickMark val="cross"/>
        <c:minorTickMark val="cross"/>
        <c:tickLblPos val="nextTo"/>
        <c:txPr>
          <a:bodyPr/>
          <a:lstStyle/>
          <a:p>
            <a:pPr lvl="0">
              <a:defRPr b="0"/>
            </a:pPr>
            <a:endParaRPr lang="el-GR"/>
          </a:p>
        </c:txPr>
        <c:crossAx val="1602371917"/>
        <c:crosses val="autoZero"/>
        <c:auto val="1"/>
        <c:lblAlgn val="ctr"/>
        <c:lblOffset val="100"/>
        <c:noMultiLvlLbl val="1"/>
      </c:catAx>
      <c:valAx>
        <c:axId val="1602371917"/>
        <c:scaling>
          <c:orientation val="minMax"/>
        </c:scaling>
        <c:delete val="0"/>
        <c:axPos val="l"/>
        <c:majorGridlines>
          <c:spPr>
            <a:ln>
              <a:solidFill>
                <a:srgbClr val="B7B7B7"/>
              </a:solidFill>
            </a:ln>
          </c:spPr>
        </c:majorGridlines>
        <c:numFmt formatCode="General" sourceLinked="1"/>
        <c:majorTickMark val="cross"/>
        <c:minorTickMark val="cross"/>
        <c:tickLblPos val="nextTo"/>
        <c:spPr>
          <a:ln w="47625">
            <a:noFill/>
          </a:ln>
        </c:spPr>
        <c:txPr>
          <a:bodyPr/>
          <a:lstStyle/>
          <a:p>
            <a:pPr lvl="0">
              <a:defRPr b="0"/>
            </a:pPr>
            <a:endParaRPr lang="el-GR"/>
          </a:p>
        </c:txPr>
        <c:crossAx val="1633648509"/>
        <c:crosses val="autoZero"/>
        <c:crossBetween val="between"/>
      </c:valAx>
      <c:spPr>
        <a:solidFill>
          <a:srgbClr val="FFFFFF"/>
        </a:solidFill>
      </c:spPr>
    </c:plotArea>
    <c:legend>
      <c:legendPos val="r"/>
      <c:overlay val="0"/>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oneCellAnchor>
    <xdr:from>
      <xdr:col>4</xdr:col>
      <xdr:colOff>2181225</xdr:colOff>
      <xdr:row>9</xdr:row>
      <xdr:rowOff>152400</xdr:rowOff>
    </xdr:from>
    <xdr:ext cx="1419225" cy="60960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2181225</xdr:colOff>
      <xdr:row>13</xdr:row>
      <xdr:rowOff>171450</xdr:rowOff>
    </xdr:from>
    <xdr:ext cx="1419225" cy="590550"/>
    <xdr:pic>
      <xdr:nvPicPr>
        <xdr:cNvPr id="3" name="image3.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xdr:col>
      <xdr:colOff>2181225</xdr:colOff>
      <xdr:row>18</xdr:row>
      <xdr:rowOff>9525</xdr:rowOff>
    </xdr:from>
    <xdr:ext cx="1419225" cy="590550"/>
    <xdr:pic>
      <xdr:nvPicPr>
        <xdr:cNvPr id="4" name="image4.pn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xdr:col>
      <xdr:colOff>2181225</xdr:colOff>
      <xdr:row>22</xdr:row>
      <xdr:rowOff>66675</xdr:rowOff>
    </xdr:from>
    <xdr:ext cx="1419225" cy="590550"/>
    <xdr:pic>
      <xdr:nvPicPr>
        <xdr:cNvPr id="5" name="image5.pn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7</xdr:col>
      <xdr:colOff>257175</xdr:colOff>
      <xdr:row>9</xdr:row>
      <xdr:rowOff>152400</xdr:rowOff>
    </xdr:from>
    <xdr:ext cx="1924050" cy="609600"/>
    <xdr:pic>
      <xdr:nvPicPr>
        <xdr:cNvPr id="6" name="image6.png"/>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11</xdr:col>
      <xdr:colOff>19050</xdr:colOff>
      <xdr:row>9</xdr:row>
      <xdr:rowOff>152400</xdr:rowOff>
    </xdr:from>
    <xdr:ext cx="1600200" cy="609600"/>
    <xdr:pic>
      <xdr:nvPicPr>
        <xdr:cNvPr id="7" name="image8.png"/>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6</xdr:col>
      <xdr:colOff>76200</xdr:colOff>
      <xdr:row>7</xdr:row>
      <xdr:rowOff>0</xdr:rowOff>
    </xdr:from>
    <xdr:ext cx="1333500" cy="304800"/>
    <xdr:pic>
      <xdr:nvPicPr>
        <xdr:cNvPr id="8" name="image7.png"/>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9</xdr:col>
      <xdr:colOff>361950</xdr:colOff>
      <xdr:row>7</xdr:row>
      <xdr:rowOff>9525</xdr:rowOff>
    </xdr:from>
    <xdr:ext cx="1333500" cy="304800"/>
    <xdr:pic>
      <xdr:nvPicPr>
        <xdr:cNvPr id="9" name="image9.png"/>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11</xdr:col>
      <xdr:colOff>28575</xdr:colOff>
      <xdr:row>14</xdr:row>
      <xdr:rowOff>0</xdr:rowOff>
    </xdr:from>
    <xdr:ext cx="1600200" cy="590550"/>
    <xdr:pic>
      <xdr:nvPicPr>
        <xdr:cNvPr id="10" name="image10.png"/>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11</xdr:col>
      <xdr:colOff>266700</xdr:colOff>
      <xdr:row>8</xdr:row>
      <xdr:rowOff>9525</xdr:rowOff>
    </xdr:from>
    <xdr:ext cx="4352925" cy="466725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39</xdr:col>
      <xdr:colOff>123825</xdr:colOff>
      <xdr:row>6</xdr:row>
      <xdr:rowOff>95250</xdr:rowOff>
    </xdr:from>
    <xdr:ext cx="266700" cy="5267325"/>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11</xdr:col>
      <xdr:colOff>361950</xdr:colOff>
      <xdr:row>169</xdr:row>
      <xdr:rowOff>152400</xdr:rowOff>
    </xdr:from>
    <xdr:ext cx="4200525" cy="2762250"/>
    <xdr:graphicFrame macro="">
      <xdr:nvGraphicFramePr>
        <xdr:cNvPr id="4"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11</xdr:col>
      <xdr:colOff>342900</xdr:colOff>
      <xdr:row>185</xdr:row>
      <xdr:rowOff>66675</xdr:rowOff>
    </xdr:from>
    <xdr:ext cx="4191000" cy="2667000"/>
    <xdr:graphicFrame macro="">
      <xdr:nvGraphicFramePr>
        <xdr:cNvPr id="5"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39</xdr:col>
      <xdr:colOff>266700</xdr:colOff>
      <xdr:row>169</xdr:row>
      <xdr:rowOff>104775</xdr:rowOff>
    </xdr:from>
    <xdr:ext cx="0" cy="2762250"/>
    <xdr:graphicFrame macro="">
      <xdr:nvGraphicFramePr>
        <xdr:cNvPr id="6"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39</xdr:col>
      <xdr:colOff>304800</xdr:colOff>
      <xdr:row>185</xdr:row>
      <xdr:rowOff>9525</xdr:rowOff>
    </xdr:from>
    <xdr:ext cx="0" cy="2647950"/>
    <xdr:graphicFrame macro="">
      <xdr:nvGraphicFramePr>
        <xdr:cNvPr id="7"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dr:oneCellAnchor>
    <xdr:from>
      <xdr:col>15</xdr:col>
      <xdr:colOff>495300</xdr:colOff>
      <xdr:row>2</xdr:row>
      <xdr:rowOff>228600</xdr:rowOff>
    </xdr:from>
    <xdr:ext cx="7315200" cy="5734050"/>
    <xdr:graphicFrame macro="">
      <xdr:nvGraphicFramePr>
        <xdr:cNvPr id="3"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dr:oneCellAnchor>
    <xdr:from>
      <xdr:col>9</xdr:col>
      <xdr:colOff>123825</xdr:colOff>
      <xdr:row>16</xdr:row>
      <xdr:rowOff>0</xdr:rowOff>
    </xdr:from>
    <xdr:ext cx="4371975" cy="2752725"/>
    <xdr:graphicFrame macro="">
      <xdr:nvGraphicFramePr>
        <xdr:cNvPr id="8"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27"/>
  <sheetViews>
    <sheetView workbookViewId="0">
      <pane ySplit="26" topLeftCell="A27" activePane="bottomLeft" state="frozen"/>
      <selection pane="bottomLeft" activeCell="F16" sqref="F16"/>
    </sheetView>
  </sheetViews>
  <sheetFormatPr defaultColWidth="17.28515625" defaultRowHeight="15" customHeight="1"/>
  <cols>
    <col min="1" max="1" width="4.42578125" customWidth="1"/>
    <col min="2" max="2" width="4.7109375" customWidth="1"/>
    <col min="3" max="4" width="8.85546875" customWidth="1"/>
    <col min="5" max="5" width="14.7109375" customWidth="1"/>
    <col min="6" max="6" width="13.28515625" customWidth="1"/>
    <col min="7" max="15" width="8.85546875" customWidth="1"/>
  </cols>
  <sheetData>
    <row r="1" spans="1:15" ht="18" customHeight="1">
      <c r="A1" s="2"/>
      <c r="B1" s="2"/>
      <c r="C1" s="2"/>
      <c r="D1" s="2"/>
      <c r="E1" s="2"/>
      <c r="F1" s="2"/>
      <c r="G1" s="2"/>
      <c r="H1" s="2"/>
      <c r="I1" s="2"/>
      <c r="J1" s="2"/>
      <c r="K1" s="2"/>
      <c r="L1" s="2"/>
      <c r="M1" s="2"/>
      <c r="N1" s="2"/>
      <c r="O1" s="2"/>
    </row>
    <row r="2" spans="1:15" ht="60" customHeight="1">
      <c r="A2" s="2"/>
      <c r="B2" s="2"/>
      <c r="C2" s="4" t="s">
        <v>0</v>
      </c>
      <c r="D2" s="2"/>
      <c r="E2" s="6"/>
      <c r="F2" s="2"/>
      <c r="G2" s="2"/>
      <c r="H2" s="2"/>
      <c r="I2" s="2"/>
      <c r="J2" s="2"/>
      <c r="K2" s="2"/>
      <c r="L2" s="2"/>
      <c r="M2" s="2"/>
      <c r="N2" s="2"/>
      <c r="O2" s="2"/>
    </row>
    <row r="3" spans="1:15" ht="24" customHeight="1">
      <c r="A3" s="8"/>
      <c r="B3" s="8"/>
      <c r="C3" s="10"/>
      <c r="D3" s="15" t="s">
        <v>4</v>
      </c>
      <c r="E3" s="10"/>
      <c r="F3" s="8"/>
      <c r="G3" s="8"/>
      <c r="H3" s="8"/>
      <c r="I3" s="8"/>
      <c r="J3" s="8"/>
      <c r="K3" s="8"/>
      <c r="L3" s="8"/>
      <c r="M3" s="8"/>
      <c r="N3" s="8"/>
      <c r="O3" s="8"/>
    </row>
    <row r="4" spans="1:15" ht="14.25" customHeight="1">
      <c r="A4" s="2"/>
      <c r="B4" s="2"/>
      <c r="C4" s="2"/>
      <c r="D4" s="2"/>
      <c r="E4" s="2"/>
      <c r="F4" s="2"/>
      <c r="G4" s="2"/>
      <c r="H4" s="2"/>
      <c r="I4" s="2"/>
      <c r="J4" s="2"/>
      <c r="K4" s="2"/>
      <c r="L4" s="2"/>
      <c r="M4" s="2"/>
      <c r="N4" s="2"/>
      <c r="O4" s="2"/>
    </row>
    <row r="5" spans="1:15" ht="14.25" customHeight="1">
      <c r="A5" s="2"/>
      <c r="B5" s="2"/>
      <c r="C5" s="2"/>
      <c r="D5" s="2"/>
      <c r="E5" s="17"/>
      <c r="F5" s="2"/>
      <c r="G5" s="2"/>
      <c r="H5" s="2"/>
      <c r="I5" s="2"/>
      <c r="J5" s="2"/>
      <c r="K5" s="2"/>
      <c r="L5" s="2"/>
      <c r="M5" s="2"/>
      <c r="N5" s="2"/>
      <c r="O5" s="2"/>
    </row>
    <row r="6" spans="1:15" ht="14.25" customHeight="1">
      <c r="A6" s="2"/>
      <c r="B6" s="2"/>
      <c r="C6" s="2"/>
      <c r="D6" s="19"/>
      <c r="E6" s="26" t="s">
        <v>10</v>
      </c>
      <c r="F6" s="20">
        <f ca="1">TODAY()</f>
        <v>43230</v>
      </c>
      <c r="G6" s="2"/>
      <c r="H6" s="2"/>
      <c r="I6" s="2"/>
      <c r="J6" s="2"/>
      <c r="K6" s="2"/>
      <c r="L6" s="2"/>
      <c r="M6" s="2"/>
      <c r="N6" s="2"/>
      <c r="O6" s="2"/>
    </row>
    <row r="7" spans="1:15" ht="14.25" customHeight="1">
      <c r="A7" s="2"/>
      <c r="B7" s="2"/>
      <c r="C7" s="2"/>
      <c r="D7" s="2"/>
      <c r="E7" s="27"/>
      <c r="F7" s="2"/>
      <c r="G7" s="2"/>
      <c r="H7" s="2"/>
      <c r="I7" s="2"/>
      <c r="J7" s="2"/>
      <c r="K7" s="2"/>
      <c r="L7" s="2"/>
      <c r="M7" s="2"/>
      <c r="N7" s="2"/>
      <c r="O7" s="2"/>
    </row>
    <row r="8" spans="1:15" ht="44.25" customHeight="1">
      <c r="A8" s="2"/>
      <c r="B8" s="2"/>
      <c r="C8" s="2"/>
      <c r="D8" s="2"/>
      <c r="E8" s="29" t="s">
        <v>17</v>
      </c>
      <c r="F8" s="349"/>
      <c r="G8" s="350"/>
      <c r="H8" s="350"/>
      <c r="I8" s="350"/>
      <c r="J8" s="350"/>
      <c r="K8" s="350"/>
      <c r="L8" s="350"/>
      <c r="M8" s="350"/>
      <c r="N8" s="351"/>
      <c r="O8" s="2"/>
    </row>
    <row r="9" spans="1:15" ht="14.25" customHeight="1">
      <c r="A9" s="2"/>
      <c r="B9" s="2"/>
      <c r="C9" s="2"/>
      <c r="D9" s="2"/>
      <c r="E9" s="27"/>
      <c r="F9" s="2"/>
      <c r="G9" s="2"/>
      <c r="H9" s="2"/>
      <c r="I9" s="2"/>
      <c r="J9" s="2"/>
      <c r="K9" s="2"/>
      <c r="L9" s="2"/>
      <c r="M9" s="2"/>
      <c r="N9" s="2"/>
      <c r="O9" s="2"/>
    </row>
    <row r="10" spans="1:15" ht="14.25" customHeight="1">
      <c r="A10" s="2"/>
      <c r="B10" s="2"/>
      <c r="C10" s="2"/>
      <c r="D10" s="2"/>
      <c r="E10" s="34"/>
      <c r="F10" s="2"/>
      <c r="G10" s="2"/>
      <c r="H10" s="2"/>
      <c r="I10" s="2"/>
      <c r="J10" s="2"/>
      <c r="K10" s="2"/>
      <c r="L10" s="2"/>
      <c r="M10" s="2"/>
      <c r="N10" s="2"/>
      <c r="O10" s="2"/>
    </row>
    <row r="11" spans="1:15" ht="14.25" customHeight="1">
      <c r="A11" s="2"/>
      <c r="B11" s="2"/>
      <c r="C11" s="2"/>
      <c r="D11" s="2"/>
      <c r="E11" s="29" t="s">
        <v>23</v>
      </c>
      <c r="F11" s="2"/>
      <c r="G11" s="2"/>
      <c r="H11" s="2"/>
      <c r="I11" s="2"/>
      <c r="J11" s="2"/>
      <c r="K11" s="2"/>
      <c r="L11" s="2"/>
      <c r="M11" s="2"/>
      <c r="N11" s="2"/>
      <c r="O11" s="2"/>
    </row>
    <row r="12" spans="1:15" ht="14.25" customHeight="1">
      <c r="A12" s="2"/>
      <c r="B12" s="2"/>
      <c r="C12" s="2"/>
      <c r="D12" s="2"/>
      <c r="E12" s="29"/>
      <c r="F12" s="2"/>
      <c r="G12" s="2"/>
      <c r="H12" s="2"/>
      <c r="I12" s="2"/>
      <c r="J12" s="2"/>
      <c r="K12" s="2"/>
      <c r="L12" s="2"/>
      <c r="M12" s="2"/>
      <c r="N12" s="2"/>
      <c r="O12" s="2"/>
    </row>
    <row r="13" spans="1:15" ht="14.25" customHeight="1">
      <c r="A13" s="2"/>
      <c r="B13" s="2"/>
      <c r="C13" s="2"/>
      <c r="D13" s="2"/>
      <c r="E13" s="29" t="s">
        <v>24</v>
      </c>
      <c r="F13" s="37"/>
      <c r="G13" s="2"/>
      <c r="H13" s="2"/>
      <c r="I13" s="2"/>
      <c r="J13" s="2"/>
      <c r="K13" s="2"/>
      <c r="L13" s="2"/>
      <c r="M13" s="2"/>
      <c r="N13" s="2"/>
      <c r="O13" s="2"/>
    </row>
    <row r="14" spans="1:15" ht="14.25" customHeight="1">
      <c r="A14" s="2"/>
      <c r="B14" s="2"/>
      <c r="C14" s="2"/>
      <c r="D14" s="2"/>
      <c r="E14" s="29"/>
      <c r="F14" s="2"/>
      <c r="G14" s="2"/>
      <c r="H14" s="2"/>
      <c r="I14" s="2"/>
      <c r="J14" s="2"/>
      <c r="K14" s="2"/>
      <c r="L14" s="2"/>
      <c r="M14" s="2"/>
      <c r="N14" s="2"/>
      <c r="O14" s="2"/>
    </row>
    <row r="15" spans="1:15" ht="14.25" customHeight="1">
      <c r="A15" s="2"/>
      <c r="B15" s="2"/>
      <c r="C15" s="2"/>
      <c r="D15" s="2"/>
      <c r="E15" s="29"/>
      <c r="F15" s="2"/>
      <c r="G15" s="2"/>
      <c r="H15" s="2"/>
      <c r="I15" s="2"/>
      <c r="J15" s="2"/>
      <c r="K15" s="2"/>
      <c r="L15" s="2"/>
      <c r="M15" s="2"/>
      <c r="N15" s="2"/>
      <c r="O15" s="2"/>
    </row>
    <row r="16" spans="1:15" ht="14.25" customHeight="1">
      <c r="A16" s="2"/>
      <c r="B16" s="2"/>
      <c r="C16" s="2"/>
      <c r="D16" s="39"/>
      <c r="E16" s="29"/>
      <c r="F16" s="2"/>
      <c r="G16" s="2"/>
      <c r="H16" s="2"/>
      <c r="I16" s="2"/>
      <c r="J16" s="2"/>
      <c r="K16" s="2"/>
      <c r="L16" s="2"/>
      <c r="M16" s="2"/>
      <c r="N16" s="2"/>
      <c r="O16" s="2"/>
    </row>
    <row r="17" spans="1:15" ht="14.25" customHeight="1">
      <c r="A17" s="2"/>
      <c r="B17" s="2"/>
      <c r="C17" s="2"/>
      <c r="D17" s="2"/>
      <c r="E17" s="29"/>
      <c r="F17" s="2"/>
      <c r="G17" s="2"/>
      <c r="H17" s="2"/>
      <c r="I17" s="2"/>
      <c r="J17" s="2"/>
      <c r="K17" s="2"/>
      <c r="L17" s="2"/>
      <c r="M17" s="2"/>
      <c r="N17" s="2"/>
      <c r="O17" s="2"/>
    </row>
    <row r="18" spans="1:15" ht="14.25" customHeight="1">
      <c r="A18" s="2"/>
      <c r="B18" s="2"/>
      <c r="C18" s="2"/>
      <c r="D18" s="2"/>
      <c r="E18" s="29"/>
      <c r="F18" s="2"/>
      <c r="G18" s="2"/>
      <c r="H18" s="2"/>
      <c r="I18" s="2"/>
      <c r="J18" s="2"/>
      <c r="K18" s="2"/>
      <c r="L18" s="2"/>
      <c r="M18" s="2"/>
      <c r="N18" s="2"/>
      <c r="O18" s="2"/>
    </row>
    <row r="19" spans="1:15" ht="14.25" customHeight="1">
      <c r="A19" s="2"/>
      <c r="B19" s="2"/>
      <c r="C19" s="2"/>
      <c r="D19" s="2"/>
      <c r="E19" s="2"/>
      <c r="F19" s="2"/>
      <c r="G19" s="2"/>
      <c r="H19" s="2"/>
      <c r="I19" s="2"/>
      <c r="J19" s="2"/>
      <c r="K19" s="2"/>
      <c r="L19" s="2"/>
      <c r="M19" s="2"/>
      <c r="N19" s="2"/>
      <c r="O19" s="2"/>
    </row>
    <row r="20" spans="1:15" ht="14.25" customHeight="1">
      <c r="A20" s="2"/>
      <c r="B20" s="2"/>
      <c r="C20" s="2"/>
      <c r="D20" s="2"/>
      <c r="E20" s="2"/>
      <c r="F20" s="2"/>
      <c r="G20" s="2"/>
      <c r="H20" s="2"/>
      <c r="I20" s="2"/>
      <c r="J20" s="2"/>
      <c r="K20" s="2"/>
      <c r="L20" s="2"/>
      <c r="M20" s="2"/>
      <c r="N20" s="2"/>
      <c r="O20" s="2"/>
    </row>
    <row r="21" spans="1:15" ht="14.25" customHeight="1">
      <c r="A21" s="2"/>
      <c r="B21" s="2"/>
      <c r="C21" s="2"/>
      <c r="D21" s="2"/>
      <c r="E21" s="2"/>
      <c r="F21" s="2"/>
      <c r="G21" s="2"/>
      <c r="H21" s="2"/>
      <c r="I21" s="2"/>
      <c r="J21" s="2"/>
      <c r="K21" s="2"/>
      <c r="L21" s="2"/>
      <c r="M21" s="2"/>
      <c r="N21" s="2"/>
      <c r="O21" s="2"/>
    </row>
    <row r="22" spans="1:15" ht="14.25" customHeight="1">
      <c r="A22" s="2"/>
      <c r="B22" s="2"/>
      <c r="C22" s="2"/>
      <c r="D22" s="2"/>
      <c r="E22" s="2"/>
      <c r="F22" s="2"/>
      <c r="G22" s="2"/>
      <c r="H22" s="2"/>
      <c r="I22" s="2"/>
      <c r="J22" s="2"/>
      <c r="K22" s="2"/>
      <c r="L22" s="2"/>
      <c r="M22" s="2"/>
      <c r="N22" s="2"/>
      <c r="O22" s="2"/>
    </row>
    <row r="23" spans="1:15" ht="14.25" customHeight="1">
      <c r="A23" s="2"/>
      <c r="B23" s="2"/>
      <c r="C23" s="2"/>
      <c r="D23" s="2"/>
      <c r="E23" s="2"/>
      <c r="F23" s="2"/>
      <c r="G23" s="2"/>
      <c r="H23" s="2"/>
      <c r="I23" s="2"/>
      <c r="J23" s="2"/>
      <c r="K23" s="2"/>
      <c r="L23" s="2"/>
      <c r="M23" s="2"/>
      <c r="N23" s="2"/>
      <c r="O23" s="2"/>
    </row>
    <row r="24" spans="1:15" ht="14.25" customHeight="1">
      <c r="A24" s="2"/>
      <c r="B24" s="2"/>
      <c r="C24" s="2"/>
      <c r="D24" s="2"/>
      <c r="E24" s="2"/>
      <c r="F24" s="2"/>
      <c r="G24" s="2"/>
      <c r="H24" s="2"/>
      <c r="I24" s="2"/>
      <c r="J24" s="2"/>
      <c r="K24" s="2"/>
      <c r="L24" s="2"/>
      <c r="M24" s="2"/>
      <c r="N24" s="2"/>
      <c r="O24" s="2"/>
    </row>
    <row r="25" spans="1:15" ht="14.25" customHeight="1">
      <c r="A25" s="2"/>
      <c r="B25" s="2"/>
      <c r="C25" s="2"/>
      <c r="D25" s="2"/>
      <c r="E25" s="2"/>
      <c r="F25" s="2"/>
      <c r="G25" s="2"/>
      <c r="H25" s="2"/>
      <c r="I25" s="2"/>
      <c r="J25" s="2"/>
      <c r="K25" s="2"/>
      <c r="L25" s="2"/>
      <c r="M25" s="2"/>
      <c r="N25" s="2"/>
      <c r="O25" s="2"/>
    </row>
    <row r="26" spans="1:15" ht="14.25" customHeight="1">
      <c r="A26" s="2"/>
      <c r="B26" s="2"/>
      <c r="C26" s="2"/>
      <c r="D26" s="2"/>
      <c r="E26" s="2"/>
      <c r="F26" s="2"/>
      <c r="G26" s="2"/>
      <c r="H26" s="2"/>
      <c r="I26" s="2"/>
      <c r="J26" s="2"/>
      <c r="K26" s="2"/>
      <c r="L26" s="2"/>
      <c r="M26" s="2"/>
      <c r="N26" s="2"/>
      <c r="O26" s="2"/>
    </row>
    <row r="27" spans="1:15" ht="14.25" customHeight="1">
      <c r="A27" s="2"/>
      <c r="B27" s="2"/>
      <c r="C27" s="2"/>
      <c r="D27" s="2"/>
      <c r="E27" s="2"/>
      <c r="F27" s="2"/>
      <c r="G27" s="2"/>
      <c r="H27" s="2"/>
      <c r="I27" s="2"/>
      <c r="J27" s="2"/>
      <c r="K27" s="2"/>
      <c r="L27" s="2"/>
      <c r="M27" s="2"/>
      <c r="N27" s="2"/>
      <c r="O27" s="2"/>
    </row>
  </sheetData>
  <mergeCells count="1">
    <mergeCell ref="F8:N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T25"/>
  <sheetViews>
    <sheetView workbookViewId="0"/>
  </sheetViews>
  <sheetFormatPr defaultColWidth="17.28515625" defaultRowHeight="15" customHeight="1"/>
  <cols>
    <col min="1" max="1" width="8.85546875" customWidth="1"/>
    <col min="2" max="2" width="39" customWidth="1"/>
    <col min="3" max="3" width="13.42578125" customWidth="1"/>
    <col min="4" max="4" width="15" customWidth="1"/>
    <col min="5" max="5" width="14" customWidth="1"/>
    <col min="6" max="7" width="18.28515625" customWidth="1"/>
    <col min="8" max="9" width="15.140625" customWidth="1"/>
    <col min="10" max="10" width="14.7109375" customWidth="1"/>
    <col min="11" max="11" width="16.42578125" customWidth="1"/>
    <col min="12" max="12" width="17.85546875" customWidth="1"/>
    <col min="13" max="13" width="19" customWidth="1"/>
    <col min="14" max="15" width="14.42578125" customWidth="1"/>
    <col min="16" max="18" width="14.28515625" customWidth="1"/>
    <col min="19" max="19" width="12.28515625" customWidth="1"/>
    <col min="20" max="21" width="14.28515625" customWidth="1"/>
    <col min="22" max="22" width="14.7109375" customWidth="1"/>
    <col min="23" max="23" width="14.42578125" customWidth="1"/>
    <col min="24" max="24" width="12.28515625" customWidth="1"/>
    <col min="25" max="37" width="14.42578125" customWidth="1"/>
    <col min="38" max="38" width="14.28515625" customWidth="1"/>
    <col min="39" max="39" width="13.42578125" customWidth="1"/>
    <col min="40" max="40" width="14.28515625" customWidth="1"/>
    <col min="41" max="56" width="13.42578125" customWidth="1"/>
    <col min="57" max="62" width="12.28515625" customWidth="1"/>
    <col min="63" max="72" width="8.85546875" customWidth="1"/>
  </cols>
  <sheetData>
    <row r="1" spans="1:72" ht="14.25" customHeight="1">
      <c r="A1" s="269"/>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69"/>
      <c r="BC1" s="269"/>
      <c r="BD1" s="269"/>
      <c r="BE1" s="269"/>
      <c r="BF1" s="269"/>
      <c r="BG1" s="269"/>
      <c r="BH1" s="269"/>
      <c r="BI1" s="269"/>
      <c r="BJ1" s="269"/>
      <c r="BK1" s="269"/>
      <c r="BL1" s="269"/>
      <c r="BM1" s="3"/>
      <c r="BN1" s="3"/>
      <c r="BO1" s="3"/>
      <c r="BP1" s="3"/>
      <c r="BQ1" s="3"/>
      <c r="BR1" s="3"/>
      <c r="BS1" s="3"/>
      <c r="BT1" s="3"/>
    </row>
    <row r="2" spans="1:72" ht="13.5" customHeight="1">
      <c r="A2" s="269"/>
      <c r="B2" s="270" t="s">
        <v>235</v>
      </c>
      <c r="C2" s="271"/>
      <c r="D2" s="271"/>
      <c r="E2" s="271"/>
      <c r="F2" s="271"/>
      <c r="G2" s="271"/>
      <c r="H2" s="271"/>
      <c r="I2" s="271"/>
      <c r="J2" s="271"/>
      <c r="K2" s="271"/>
      <c r="L2" s="271"/>
      <c r="M2" s="271"/>
      <c r="N2" s="271"/>
      <c r="O2" s="271"/>
      <c r="P2" s="270"/>
      <c r="Q2" s="271"/>
      <c r="R2" s="273"/>
      <c r="S2" s="273"/>
      <c r="T2" s="273"/>
      <c r="U2" s="273"/>
      <c r="V2" s="273"/>
      <c r="W2" s="273"/>
      <c r="X2" s="273"/>
      <c r="Y2" s="273"/>
      <c r="Z2" s="273"/>
      <c r="AA2" s="273"/>
      <c r="AB2" s="273"/>
      <c r="AC2" s="273"/>
      <c r="AD2" s="275"/>
      <c r="AE2" s="273"/>
      <c r="AF2" s="273"/>
      <c r="AG2" s="273"/>
      <c r="AH2" s="273"/>
      <c r="AI2" s="273"/>
      <c r="AJ2" s="273"/>
      <c r="AK2" s="273"/>
      <c r="AL2" s="269"/>
      <c r="AM2" s="269"/>
      <c r="AN2" s="269"/>
      <c r="AO2" s="269"/>
      <c r="AP2" s="269"/>
      <c r="AQ2" s="269"/>
      <c r="AR2" s="269"/>
      <c r="AS2" s="269"/>
      <c r="AT2" s="269"/>
      <c r="AU2" s="269"/>
      <c r="AV2" s="269"/>
      <c r="AW2" s="269"/>
      <c r="AX2" s="269"/>
      <c r="AY2" s="269"/>
      <c r="AZ2" s="269"/>
      <c r="BA2" s="269"/>
      <c r="BB2" s="269"/>
      <c r="BC2" s="269"/>
      <c r="BD2" s="269"/>
      <c r="BE2" s="269"/>
      <c r="BF2" s="269"/>
      <c r="BG2" s="269"/>
      <c r="BH2" s="269"/>
      <c r="BI2" s="269"/>
      <c r="BJ2" s="269"/>
      <c r="BK2" s="269"/>
      <c r="BL2" s="269"/>
      <c r="BM2" s="3"/>
      <c r="BN2" s="3"/>
      <c r="BO2" s="3"/>
      <c r="BP2" s="3"/>
      <c r="BQ2" s="3"/>
      <c r="BR2" s="3"/>
      <c r="BS2" s="3"/>
      <c r="BT2" s="3"/>
    </row>
    <row r="3" spans="1:72" ht="13.5" customHeight="1">
      <c r="A3" s="269"/>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269"/>
      <c r="AJ3" s="269"/>
      <c r="AK3" s="269"/>
      <c r="AL3" s="269"/>
      <c r="AM3" s="269"/>
      <c r="AN3" s="269"/>
      <c r="AO3" s="269"/>
      <c r="AP3" s="269"/>
      <c r="AQ3" s="269"/>
      <c r="AR3" s="269"/>
      <c r="AS3" s="269"/>
      <c r="AT3" s="269"/>
      <c r="AU3" s="269"/>
      <c r="AV3" s="269"/>
      <c r="AW3" s="269"/>
      <c r="AX3" s="269"/>
      <c r="AY3" s="269"/>
      <c r="AZ3" s="269"/>
      <c r="BA3" s="269"/>
      <c r="BB3" s="269"/>
      <c r="BC3" s="269"/>
      <c r="BD3" s="269"/>
      <c r="BE3" s="269"/>
      <c r="BF3" s="269"/>
      <c r="BG3" s="269"/>
      <c r="BH3" s="269"/>
      <c r="BI3" s="269"/>
      <c r="BJ3" s="269"/>
      <c r="BK3" s="269"/>
      <c r="BL3" s="269"/>
      <c r="BM3" s="3"/>
      <c r="BN3" s="3"/>
      <c r="BO3" s="3"/>
      <c r="BP3" s="3"/>
      <c r="BQ3" s="3"/>
      <c r="BR3" s="3"/>
      <c r="BS3" s="3"/>
      <c r="BT3" s="3"/>
    </row>
    <row r="4" spans="1:72" ht="14.25" customHeight="1">
      <c r="A4" s="269"/>
      <c r="B4" s="276" t="s">
        <v>352</v>
      </c>
      <c r="C4" s="277"/>
      <c r="D4" s="357"/>
      <c r="E4" s="358"/>
      <c r="F4" s="277"/>
      <c r="G4" s="277"/>
      <c r="H4" s="277"/>
      <c r="I4" s="277"/>
      <c r="J4" s="277"/>
      <c r="K4" s="277"/>
      <c r="L4" s="277"/>
      <c r="M4" s="277"/>
      <c r="N4" s="277"/>
      <c r="O4" s="277"/>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69"/>
      <c r="AV4" s="269"/>
      <c r="AW4" s="269"/>
      <c r="AX4" s="269"/>
      <c r="AY4" s="269"/>
      <c r="AZ4" s="269"/>
      <c r="BA4" s="269"/>
      <c r="BB4" s="269"/>
      <c r="BC4" s="269"/>
      <c r="BD4" s="269"/>
      <c r="BE4" s="269"/>
      <c r="BF4" s="269"/>
      <c r="BG4" s="269"/>
      <c r="BH4" s="269"/>
      <c r="BI4" s="269"/>
      <c r="BJ4" s="269"/>
      <c r="BK4" s="269"/>
      <c r="BL4" s="269"/>
      <c r="BM4" s="3"/>
      <c r="BN4" s="3"/>
      <c r="BO4" s="3"/>
      <c r="BP4" s="3"/>
      <c r="BQ4" s="3"/>
      <c r="BR4" s="3"/>
      <c r="BS4" s="3"/>
      <c r="BT4" s="3"/>
    </row>
    <row r="5" spans="1:72" ht="14.25" customHeight="1">
      <c r="A5" s="278"/>
      <c r="B5" s="279" t="s">
        <v>354</v>
      </c>
      <c r="C5" s="280"/>
      <c r="D5" s="359"/>
      <c r="E5" s="360"/>
      <c r="F5" s="281" t="s">
        <v>355</v>
      </c>
      <c r="G5" s="281" t="s">
        <v>356</v>
      </c>
      <c r="H5" s="281" t="s">
        <v>52</v>
      </c>
      <c r="I5" s="281" t="s">
        <v>53</v>
      </c>
      <c r="J5" s="281" t="s">
        <v>54</v>
      </c>
      <c r="K5" s="281" t="s">
        <v>55</v>
      </c>
      <c r="L5" s="281" t="s">
        <v>56</v>
      </c>
      <c r="M5" s="281" t="s">
        <v>57</v>
      </c>
      <c r="N5" s="281" t="s">
        <v>58</v>
      </c>
      <c r="O5" s="281" t="s">
        <v>357</v>
      </c>
      <c r="P5" s="281" t="s">
        <v>358</v>
      </c>
      <c r="Q5" s="281" t="s">
        <v>359</v>
      </c>
      <c r="R5" s="281" t="s">
        <v>360</v>
      </c>
      <c r="S5" s="281" t="s">
        <v>361</v>
      </c>
      <c r="T5" s="281" t="s">
        <v>362</v>
      </c>
      <c r="U5" s="281" t="s">
        <v>363</v>
      </c>
      <c r="V5" s="281" t="s">
        <v>364</v>
      </c>
      <c r="W5" s="281" t="s">
        <v>365</v>
      </c>
      <c r="X5" s="281" t="s">
        <v>366</v>
      </c>
      <c r="Y5" s="281" t="s">
        <v>367</v>
      </c>
      <c r="Z5" s="281" t="s">
        <v>368</v>
      </c>
      <c r="AA5" s="281" t="s">
        <v>369</v>
      </c>
      <c r="AB5" s="281" t="s">
        <v>370</v>
      </c>
      <c r="AC5" s="281" t="s">
        <v>371</v>
      </c>
      <c r="AD5" s="281" t="s">
        <v>372</v>
      </c>
      <c r="AE5" s="281" t="s">
        <v>373</v>
      </c>
      <c r="AF5" s="281" t="s">
        <v>374</v>
      </c>
      <c r="AG5" s="281" t="s">
        <v>375</v>
      </c>
      <c r="AH5" s="281" t="s">
        <v>376</v>
      </c>
      <c r="AI5" s="281" t="s">
        <v>377</v>
      </c>
      <c r="AJ5" s="281" t="s">
        <v>378</v>
      </c>
      <c r="AK5" s="281" t="s">
        <v>379</v>
      </c>
      <c r="AL5" s="278"/>
      <c r="AM5" s="278"/>
      <c r="AN5" s="278"/>
      <c r="AO5" s="278"/>
      <c r="AP5" s="278"/>
      <c r="AQ5" s="278"/>
      <c r="AR5" s="278"/>
      <c r="AS5" s="278"/>
      <c r="AT5" s="278"/>
      <c r="AU5" s="278"/>
      <c r="AV5" s="278"/>
      <c r="AW5" s="278"/>
      <c r="AX5" s="278"/>
      <c r="AY5" s="278"/>
      <c r="AZ5" s="278"/>
      <c r="BA5" s="278"/>
      <c r="BB5" s="278"/>
      <c r="BC5" s="278"/>
      <c r="BD5" s="278"/>
      <c r="BE5" s="278"/>
      <c r="BF5" s="278"/>
      <c r="BG5" s="278"/>
      <c r="BH5" s="278"/>
      <c r="BI5" s="278"/>
      <c r="BJ5" s="278"/>
      <c r="BK5" s="278"/>
      <c r="BL5" s="278"/>
      <c r="BM5" s="3"/>
      <c r="BN5" s="3"/>
      <c r="BO5" s="3"/>
      <c r="BP5" s="3"/>
      <c r="BQ5" s="3"/>
      <c r="BR5" s="3"/>
      <c r="BS5" s="3"/>
      <c r="BT5" s="3"/>
    </row>
    <row r="6" spans="1:72" ht="13.5" customHeight="1">
      <c r="A6" s="269"/>
      <c r="B6" s="269" t="s">
        <v>380</v>
      </c>
      <c r="C6" s="282"/>
      <c r="D6" s="361">
        <v>0.08</v>
      </c>
      <c r="E6" s="362"/>
      <c r="F6" s="283">
        <f>D6</f>
        <v>0.08</v>
      </c>
      <c r="G6" s="284">
        <f t="shared" ref="G6:AK6" si="0">F6</f>
        <v>0.08</v>
      </c>
      <c r="H6" s="284">
        <f t="shared" si="0"/>
        <v>0.08</v>
      </c>
      <c r="I6" s="284">
        <f t="shared" si="0"/>
        <v>0.08</v>
      </c>
      <c r="J6" s="284">
        <f t="shared" si="0"/>
        <v>0.08</v>
      </c>
      <c r="K6" s="284">
        <f t="shared" si="0"/>
        <v>0.08</v>
      </c>
      <c r="L6" s="284">
        <f t="shared" si="0"/>
        <v>0.08</v>
      </c>
      <c r="M6" s="284">
        <f t="shared" si="0"/>
        <v>0.08</v>
      </c>
      <c r="N6" s="284">
        <f t="shared" si="0"/>
        <v>0.08</v>
      </c>
      <c r="O6" s="284">
        <f t="shared" si="0"/>
        <v>0.08</v>
      </c>
      <c r="P6" s="284">
        <f t="shared" si="0"/>
        <v>0.08</v>
      </c>
      <c r="Q6" s="284">
        <f t="shared" si="0"/>
        <v>0.08</v>
      </c>
      <c r="R6" s="284">
        <f t="shared" si="0"/>
        <v>0.08</v>
      </c>
      <c r="S6" s="284">
        <f t="shared" si="0"/>
        <v>0.08</v>
      </c>
      <c r="T6" s="284">
        <f t="shared" si="0"/>
        <v>0.08</v>
      </c>
      <c r="U6" s="284">
        <f t="shared" si="0"/>
        <v>0.08</v>
      </c>
      <c r="V6" s="284">
        <f t="shared" si="0"/>
        <v>0.08</v>
      </c>
      <c r="W6" s="284">
        <f t="shared" si="0"/>
        <v>0.08</v>
      </c>
      <c r="X6" s="284">
        <f t="shared" si="0"/>
        <v>0.08</v>
      </c>
      <c r="Y6" s="284">
        <f t="shared" si="0"/>
        <v>0.08</v>
      </c>
      <c r="Z6" s="284">
        <f t="shared" si="0"/>
        <v>0.08</v>
      </c>
      <c r="AA6" s="284">
        <f t="shared" si="0"/>
        <v>0.08</v>
      </c>
      <c r="AB6" s="284">
        <f t="shared" si="0"/>
        <v>0.08</v>
      </c>
      <c r="AC6" s="284">
        <f t="shared" si="0"/>
        <v>0.08</v>
      </c>
      <c r="AD6" s="284">
        <f t="shared" si="0"/>
        <v>0.08</v>
      </c>
      <c r="AE6" s="284">
        <f t="shared" si="0"/>
        <v>0.08</v>
      </c>
      <c r="AF6" s="284">
        <f t="shared" si="0"/>
        <v>0.08</v>
      </c>
      <c r="AG6" s="284">
        <f t="shared" si="0"/>
        <v>0.08</v>
      </c>
      <c r="AH6" s="284">
        <f t="shared" si="0"/>
        <v>0.08</v>
      </c>
      <c r="AI6" s="284">
        <f t="shared" si="0"/>
        <v>0.08</v>
      </c>
      <c r="AJ6" s="284">
        <f t="shared" si="0"/>
        <v>0.08</v>
      </c>
      <c r="AK6" s="284">
        <f t="shared" si="0"/>
        <v>0.08</v>
      </c>
      <c r="AL6" s="269"/>
      <c r="AM6" s="269"/>
      <c r="AN6" s="269"/>
      <c r="AO6" s="269"/>
      <c r="AP6" s="269"/>
      <c r="AQ6" s="269"/>
      <c r="AR6" s="269"/>
      <c r="AS6" s="269"/>
      <c r="AT6" s="269"/>
      <c r="AU6" s="269"/>
      <c r="AV6" s="269"/>
      <c r="AW6" s="269"/>
      <c r="AX6" s="269"/>
      <c r="AY6" s="269"/>
      <c r="AZ6" s="269"/>
      <c r="BA6" s="269"/>
      <c r="BB6" s="269"/>
      <c r="BC6" s="269"/>
      <c r="BD6" s="269"/>
      <c r="BE6" s="269"/>
      <c r="BF6" s="269"/>
      <c r="BG6" s="269"/>
      <c r="BH6" s="269"/>
      <c r="BI6" s="269"/>
      <c r="BJ6" s="269"/>
      <c r="BK6" s="269"/>
      <c r="BL6" s="269"/>
      <c r="BM6" s="3"/>
      <c r="BN6" s="3"/>
      <c r="BO6" s="3"/>
      <c r="BP6" s="3"/>
      <c r="BQ6" s="3"/>
      <c r="BR6" s="3"/>
      <c r="BS6" s="3"/>
      <c r="BT6" s="3"/>
    </row>
    <row r="7" spans="1:72" ht="13.5" customHeight="1">
      <c r="A7" s="269"/>
      <c r="B7" s="269" t="s">
        <v>383</v>
      </c>
      <c r="C7" s="285">
        <v>1</v>
      </c>
      <c r="D7" s="269"/>
      <c r="E7" s="286"/>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69"/>
      <c r="AV7" s="269"/>
      <c r="AW7" s="269"/>
      <c r="AX7" s="269"/>
      <c r="AY7" s="269"/>
      <c r="AZ7" s="269"/>
      <c r="BA7" s="269"/>
      <c r="BB7" s="269"/>
      <c r="BC7" s="269"/>
      <c r="BD7" s="269"/>
      <c r="BE7" s="269"/>
      <c r="BF7" s="269"/>
      <c r="BG7" s="269"/>
      <c r="BH7" s="269"/>
      <c r="BI7" s="269"/>
      <c r="BJ7" s="269"/>
      <c r="BK7" s="269"/>
      <c r="BL7" s="269"/>
      <c r="BM7" s="3"/>
      <c r="BN7" s="3"/>
      <c r="BO7" s="3"/>
      <c r="BP7" s="3"/>
      <c r="BQ7" s="3"/>
      <c r="BR7" s="3"/>
      <c r="BS7" s="3"/>
      <c r="BT7" s="3"/>
    </row>
    <row r="8" spans="1:72" ht="13.5" customHeight="1">
      <c r="A8" s="269"/>
      <c r="B8" s="269" t="s">
        <v>384</v>
      </c>
      <c r="C8" s="285">
        <v>8</v>
      </c>
      <c r="D8" s="269"/>
      <c r="E8" s="286"/>
      <c r="F8" s="269"/>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69"/>
      <c r="AV8" s="269"/>
      <c r="AW8" s="269"/>
      <c r="AX8" s="269"/>
      <c r="AY8" s="269"/>
      <c r="AZ8" s="269"/>
      <c r="BA8" s="269"/>
      <c r="BB8" s="269"/>
      <c r="BC8" s="269"/>
      <c r="BD8" s="269"/>
      <c r="BE8" s="269"/>
      <c r="BF8" s="269"/>
      <c r="BG8" s="269"/>
      <c r="BH8" s="269"/>
      <c r="BI8" s="269"/>
      <c r="BJ8" s="269"/>
      <c r="BK8" s="269"/>
      <c r="BL8" s="269"/>
      <c r="BM8" s="3"/>
      <c r="BN8" s="3"/>
      <c r="BO8" s="3"/>
      <c r="BP8" s="3"/>
      <c r="BQ8" s="3"/>
      <c r="BR8" s="3"/>
      <c r="BS8" s="3"/>
      <c r="BT8" s="3"/>
    </row>
    <row r="9" spans="1:72" ht="13.5" customHeight="1">
      <c r="A9" s="269"/>
      <c r="B9" s="269" t="s">
        <v>385</v>
      </c>
      <c r="C9" s="278">
        <f>C8*C7</f>
        <v>8</v>
      </c>
      <c r="D9" s="269"/>
      <c r="E9" s="286"/>
      <c r="F9" s="269"/>
      <c r="G9" s="269"/>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69"/>
      <c r="AV9" s="269"/>
      <c r="AW9" s="269"/>
      <c r="AX9" s="269"/>
      <c r="AY9" s="269"/>
      <c r="AZ9" s="269"/>
      <c r="BA9" s="269"/>
      <c r="BB9" s="269"/>
      <c r="BC9" s="269"/>
      <c r="BD9" s="269"/>
      <c r="BE9" s="269"/>
      <c r="BF9" s="269"/>
      <c r="BG9" s="269"/>
      <c r="BH9" s="269"/>
      <c r="BI9" s="269"/>
      <c r="BJ9" s="269"/>
      <c r="BK9" s="269"/>
      <c r="BL9" s="269"/>
      <c r="BM9" s="3"/>
      <c r="BN9" s="3"/>
      <c r="BO9" s="3"/>
      <c r="BP9" s="3"/>
      <c r="BQ9" s="3"/>
      <c r="BR9" s="3"/>
      <c r="BS9" s="3"/>
      <c r="BT9" s="3"/>
    </row>
    <row r="10" spans="1:72" ht="13.5" customHeight="1">
      <c r="A10" s="269"/>
      <c r="B10" s="269" t="s">
        <v>386</v>
      </c>
      <c r="C10" s="288">
        <v>0</v>
      </c>
      <c r="D10" s="269"/>
      <c r="E10" s="286"/>
      <c r="F10" s="269"/>
      <c r="G10" s="269"/>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69"/>
      <c r="AV10" s="269"/>
      <c r="AW10" s="269"/>
      <c r="AX10" s="269"/>
      <c r="AY10" s="269"/>
      <c r="AZ10" s="269"/>
      <c r="BA10" s="269"/>
      <c r="BB10" s="269"/>
      <c r="BC10" s="269"/>
      <c r="BD10" s="269"/>
      <c r="BE10" s="269"/>
      <c r="BF10" s="269"/>
      <c r="BG10" s="269"/>
      <c r="BH10" s="269"/>
      <c r="BI10" s="269"/>
      <c r="BJ10" s="269"/>
      <c r="BK10" s="269"/>
      <c r="BL10" s="269"/>
      <c r="BM10" s="3"/>
      <c r="BN10" s="3"/>
      <c r="BO10" s="3"/>
      <c r="BP10" s="3"/>
      <c r="BQ10" s="3"/>
      <c r="BR10" s="3"/>
      <c r="BS10" s="3"/>
      <c r="BT10" s="3"/>
    </row>
    <row r="11" spans="1:72" ht="13.5" customHeight="1">
      <c r="A11" s="269"/>
      <c r="B11" s="269" t="s">
        <v>387</v>
      </c>
      <c r="C11" s="269"/>
      <c r="D11" s="269"/>
      <c r="E11" s="289"/>
      <c r="F11" s="290">
        <f>'Start-up'!D8</f>
        <v>0</v>
      </c>
      <c r="G11" s="291">
        <v>0</v>
      </c>
      <c r="H11" s="292"/>
      <c r="I11" s="292"/>
      <c r="J11" s="292"/>
      <c r="K11" s="292"/>
      <c r="L11" s="292"/>
      <c r="M11" s="292"/>
      <c r="N11" s="292"/>
      <c r="O11" s="292"/>
      <c r="P11" s="292"/>
      <c r="Q11" s="292"/>
      <c r="R11" s="292"/>
      <c r="S11" s="292"/>
      <c r="T11" s="292"/>
      <c r="U11" s="292"/>
      <c r="V11" s="292"/>
      <c r="W11" s="292"/>
      <c r="X11" s="292"/>
      <c r="Y11" s="292"/>
      <c r="Z11" s="292"/>
      <c r="AA11" s="292"/>
      <c r="AB11" s="292"/>
      <c r="AC11" s="292"/>
      <c r="AD11" s="292"/>
      <c r="AE11" s="292"/>
      <c r="AF11" s="292"/>
      <c r="AG11" s="292"/>
      <c r="AH11" s="292"/>
      <c r="AI11" s="292"/>
      <c r="AJ11" s="292"/>
      <c r="AK11" s="292"/>
      <c r="AL11" s="269"/>
      <c r="AM11" s="269"/>
      <c r="AN11" s="269"/>
      <c r="AO11" s="269"/>
      <c r="AP11" s="269"/>
      <c r="AQ11" s="269"/>
      <c r="AR11" s="269"/>
      <c r="AS11" s="269"/>
      <c r="AT11" s="269"/>
      <c r="AU11" s="269"/>
      <c r="AV11" s="269"/>
      <c r="AW11" s="269"/>
      <c r="AX11" s="269"/>
      <c r="AY11" s="269"/>
      <c r="AZ11" s="269"/>
      <c r="BA11" s="269"/>
      <c r="BB11" s="269"/>
      <c r="BC11" s="269"/>
      <c r="BD11" s="269"/>
      <c r="BE11" s="269"/>
      <c r="BF11" s="269"/>
      <c r="BG11" s="269"/>
      <c r="BH11" s="269"/>
      <c r="BI11" s="269"/>
      <c r="BJ11" s="269"/>
      <c r="BK11" s="269"/>
      <c r="BL11" s="269"/>
      <c r="BM11" s="3"/>
      <c r="BN11" s="3"/>
      <c r="BO11" s="3"/>
      <c r="BP11" s="3"/>
      <c r="BQ11" s="3"/>
      <c r="BR11" s="3"/>
      <c r="BS11" s="3"/>
      <c r="BT11" s="3"/>
    </row>
    <row r="12" spans="1:72" ht="13.5" customHeight="1">
      <c r="A12" s="269"/>
      <c r="B12" s="293" t="s">
        <v>389</v>
      </c>
      <c r="C12" s="294"/>
      <c r="D12" s="294"/>
      <c r="E12" s="295"/>
      <c r="F12" s="296">
        <f>F6*F11</f>
        <v>0</v>
      </c>
      <c r="G12" s="298">
        <f>(G6*G11)+(F15*D6)</f>
        <v>0</v>
      </c>
      <c r="H12" s="298">
        <f t="shared" ref="H12:H13" si="1">IF($C$7=1,C22,(C22+D22))</f>
        <v>0</v>
      </c>
      <c r="I12" s="298">
        <f t="shared" ref="I12:I13" si="2">IF($C$7=1,D22,E22+F22)</f>
        <v>0</v>
      </c>
      <c r="J12" s="298">
        <f t="shared" ref="J12:J13" si="3">IF($C$7=1,E22,G22+H22)</f>
        <v>0</v>
      </c>
      <c r="K12" s="298">
        <f t="shared" ref="K12:K13" si="4">IF($C$7=1,F22,I22+J22)</f>
        <v>0</v>
      </c>
      <c r="L12" s="298">
        <f t="shared" ref="L12:L13" si="5">IF($C$7=1,G22,K22+L22)</f>
        <v>0</v>
      </c>
      <c r="M12" s="298">
        <f t="shared" ref="M12:M13" si="6">IF($C$7=1,H22,M22+N22)</f>
        <v>0</v>
      </c>
      <c r="N12" s="298">
        <f t="shared" ref="N12:N13" si="7">IF($C$7=1,I22,(O22+P22))</f>
        <v>0</v>
      </c>
      <c r="O12" s="298">
        <f t="shared" ref="O12:O13" si="8">IF($C$7=1,J22,(Q22+R22))</f>
        <v>0</v>
      </c>
      <c r="P12" s="298">
        <f t="shared" ref="P12:P13" si="9">IF($C$7=1,K22,(S22+T22))</f>
        <v>0</v>
      </c>
      <c r="Q12" s="298">
        <f t="shared" ref="Q12:Q13" si="10">IF($C$7=1,L22,(U22+V22))</f>
        <v>0</v>
      </c>
      <c r="R12" s="298">
        <f t="shared" ref="R12:R13" si="11">IF($C$7=1,M22,(W22+X22))</f>
        <v>0</v>
      </c>
      <c r="S12" s="298">
        <f t="shared" ref="S12:S13" si="12">IF($C$7=1,N22,(Y22+Z22))</f>
        <v>0</v>
      </c>
      <c r="T12" s="298">
        <f t="shared" ref="T12:T13" si="13">IF($C$7=1,O22,(AA22+AB22))</f>
        <v>0</v>
      </c>
      <c r="U12" s="298">
        <f t="shared" ref="U12:U13" si="14">IF($C$7=1,P22,(AC22+AD22))</f>
        <v>0</v>
      </c>
      <c r="V12" s="298">
        <f t="shared" ref="V12:V13" si="15">IF($C$7=1,Q22,(AE22+AF22))</f>
        <v>0</v>
      </c>
      <c r="W12" s="298">
        <f t="shared" ref="W12:W13" si="16">IF($C$7=1,R22,(AG22+AH22))</f>
        <v>0</v>
      </c>
      <c r="X12" s="298">
        <f t="shared" ref="X12:X13" si="17">IF($C$7=1,S22,(AI22+AJ22))</f>
        <v>0</v>
      </c>
      <c r="Y12" s="298">
        <f t="shared" ref="Y12:Y13" si="18">IF($C$7=1,T22,(AK22+AL22))</f>
        <v>0</v>
      </c>
      <c r="Z12" s="298">
        <f t="shared" ref="Z12:Z13" si="19">IF($C$7=1,U22,(AM22+AN22))</f>
        <v>0</v>
      </c>
      <c r="AA12" s="298">
        <f t="shared" ref="AA12:AA13" si="20">IF($C$7=1,V22,(AO22+AP22))</f>
        <v>0</v>
      </c>
      <c r="AB12" s="298">
        <f t="shared" ref="AB12:AB13" si="21">IF($C$7=1,W22,(AQ22+AR22))</f>
        <v>0</v>
      </c>
      <c r="AC12" s="298">
        <f t="shared" ref="AC12:AC13" si="22">IF($C$7=1,X22,(AS22+AT22))</f>
        <v>0</v>
      </c>
      <c r="AD12" s="298">
        <f t="shared" ref="AD12:AD13" si="23">IF($C$7=1,Y22,(AU22+AV22))</f>
        <v>0</v>
      </c>
      <c r="AE12" s="298">
        <f t="shared" ref="AE12:AE13" si="24">IF($C$7=1,Z22,(AW22+AX22))</f>
        <v>0</v>
      </c>
      <c r="AF12" s="298">
        <f t="shared" ref="AF12:AF13" si="25">IF($C$7=1,AA22,(AY22+AZ22))</f>
        <v>0</v>
      </c>
      <c r="AG12" s="298">
        <f t="shared" ref="AG12:AG13" si="26">IF($C$7=1,AB22,(BA22+BB22))</f>
        <v>0</v>
      </c>
      <c r="AH12" s="298">
        <f t="shared" ref="AH12:AH13" si="27">IF($C$7=1,AC22,(BC22+BD22))</f>
        <v>0</v>
      </c>
      <c r="AI12" s="298">
        <f t="shared" ref="AI12:AI13" si="28">IF($C$7=1,AD22,(BE22+BF22))</f>
        <v>0</v>
      </c>
      <c r="AJ12" s="298">
        <f t="shared" ref="AJ12:AJ13" si="29">IF($C$7=1,AE22,(BG22+BH22))</f>
        <v>0</v>
      </c>
      <c r="AK12" s="298">
        <f t="shared" ref="AK12:AK13" si="30">IF($C$7=1,AF22,(BI22+BJ22))</f>
        <v>0</v>
      </c>
      <c r="AL12" s="269"/>
      <c r="AM12" s="269"/>
      <c r="AN12" s="269"/>
      <c r="AO12" s="269"/>
      <c r="AP12" s="269"/>
      <c r="AQ12" s="269"/>
      <c r="AR12" s="269"/>
      <c r="AS12" s="269"/>
      <c r="AT12" s="269"/>
      <c r="AU12" s="269"/>
      <c r="AV12" s="269"/>
      <c r="AW12" s="269"/>
      <c r="AX12" s="269"/>
      <c r="AY12" s="269"/>
      <c r="AZ12" s="269"/>
      <c r="BA12" s="269"/>
      <c r="BB12" s="269"/>
      <c r="BC12" s="269"/>
      <c r="BD12" s="269"/>
      <c r="BE12" s="269"/>
      <c r="BF12" s="269"/>
      <c r="BG12" s="269"/>
      <c r="BH12" s="269"/>
      <c r="BI12" s="269"/>
      <c r="BJ12" s="269"/>
      <c r="BK12" s="269"/>
      <c r="BL12" s="269"/>
      <c r="BM12" s="3"/>
      <c r="BN12" s="3"/>
      <c r="BO12" s="3"/>
      <c r="BP12" s="3"/>
      <c r="BQ12" s="3"/>
      <c r="BR12" s="3"/>
      <c r="BS12" s="3"/>
      <c r="BT12" s="3"/>
    </row>
    <row r="13" spans="1:72" ht="13.5" customHeight="1">
      <c r="A13" s="269"/>
      <c r="B13" s="308" t="s">
        <v>393</v>
      </c>
      <c r="C13" s="269"/>
      <c r="D13" s="269"/>
      <c r="E13" s="289"/>
      <c r="F13" s="292"/>
      <c r="G13" s="292"/>
      <c r="H13" s="292">
        <f t="shared" si="1"/>
        <v>0</v>
      </c>
      <c r="I13" s="298">
        <f t="shared" si="2"/>
        <v>0</v>
      </c>
      <c r="J13" s="298">
        <f t="shared" si="3"/>
        <v>0</v>
      </c>
      <c r="K13" s="298">
        <f t="shared" si="4"/>
        <v>0</v>
      </c>
      <c r="L13" s="298">
        <f t="shared" si="5"/>
        <v>0</v>
      </c>
      <c r="M13" s="298">
        <f t="shared" si="6"/>
        <v>0</v>
      </c>
      <c r="N13" s="298">
        <f t="shared" si="7"/>
        <v>0</v>
      </c>
      <c r="O13" s="298">
        <f t="shared" si="8"/>
        <v>0</v>
      </c>
      <c r="P13" s="298">
        <f t="shared" si="9"/>
        <v>0</v>
      </c>
      <c r="Q13" s="298">
        <f t="shared" si="10"/>
        <v>0</v>
      </c>
      <c r="R13" s="298">
        <f t="shared" si="11"/>
        <v>0</v>
      </c>
      <c r="S13" s="298">
        <f t="shared" si="12"/>
        <v>0</v>
      </c>
      <c r="T13" s="298">
        <f t="shared" si="13"/>
        <v>0</v>
      </c>
      <c r="U13" s="298">
        <f t="shared" si="14"/>
        <v>0</v>
      </c>
      <c r="V13" s="298">
        <f t="shared" si="15"/>
        <v>0</v>
      </c>
      <c r="W13" s="298">
        <f t="shared" si="16"/>
        <v>0</v>
      </c>
      <c r="X13" s="298">
        <f t="shared" si="17"/>
        <v>0</v>
      </c>
      <c r="Y13" s="298">
        <f t="shared" si="18"/>
        <v>0</v>
      </c>
      <c r="Z13" s="298">
        <f t="shared" si="19"/>
        <v>0</v>
      </c>
      <c r="AA13" s="298">
        <f t="shared" si="20"/>
        <v>0</v>
      </c>
      <c r="AB13" s="298">
        <f t="shared" si="21"/>
        <v>0</v>
      </c>
      <c r="AC13" s="298">
        <f t="shared" si="22"/>
        <v>0</v>
      </c>
      <c r="AD13" s="298">
        <f t="shared" si="23"/>
        <v>0</v>
      </c>
      <c r="AE13" s="298">
        <f t="shared" si="24"/>
        <v>0</v>
      </c>
      <c r="AF13" s="298">
        <f t="shared" si="25"/>
        <v>0</v>
      </c>
      <c r="AG13" s="298">
        <f t="shared" si="26"/>
        <v>0</v>
      </c>
      <c r="AH13" s="298">
        <f t="shared" si="27"/>
        <v>0</v>
      </c>
      <c r="AI13" s="298">
        <f t="shared" si="28"/>
        <v>0</v>
      </c>
      <c r="AJ13" s="298">
        <f t="shared" si="29"/>
        <v>0</v>
      </c>
      <c r="AK13" s="298">
        <f t="shared" si="30"/>
        <v>0</v>
      </c>
      <c r="AL13" s="269"/>
      <c r="AM13" s="269"/>
      <c r="AN13" s="269"/>
      <c r="AO13" s="269"/>
      <c r="AP13" s="269"/>
      <c r="AQ13" s="269"/>
      <c r="AR13" s="269"/>
      <c r="AS13" s="269"/>
      <c r="AT13" s="269"/>
      <c r="AU13" s="269"/>
      <c r="AV13" s="269"/>
      <c r="AW13" s="269"/>
      <c r="AX13" s="269"/>
      <c r="AY13" s="269"/>
      <c r="AZ13" s="269"/>
      <c r="BA13" s="269"/>
      <c r="BB13" s="269"/>
      <c r="BC13" s="269"/>
      <c r="BD13" s="269"/>
      <c r="BE13" s="269"/>
      <c r="BF13" s="269"/>
      <c r="BG13" s="269"/>
      <c r="BH13" s="269"/>
      <c r="BI13" s="269"/>
      <c r="BJ13" s="269"/>
      <c r="BK13" s="269"/>
      <c r="BL13" s="269"/>
      <c r="BM13" s="3"/>
      <c r="BN13" s="3"/>
      <c r="BO13" s="3"/>
      <c r="BP13" s="3"/>
      <c r="BQ13" s="3"/>
      <c r="BR13" s="3"/>
      <c r="BS13" s="3"/>
      <c r="BT13" s="3"/>
    </row>
    <row r="14" spans="1:72" ht="14.25" customHeight="1">
      <c r="A14" s="269"/>
      <c r="B14" s="308" t="s">
        <v>396</v>
      </c>
      <c r="C14" s="269"/>
      <c r="D14" s="269"/>
      <c r="E14" s="289">
        <f t="shared" ref="E14:AK14" si="31">E13+E12</f>
        <v>0</v>
      </c>
      <c r="F14" s="296">
        <f t="shared" si="31"/>
        <v>0</v>
      </c>
      <c r="G14" s="292">
        <f t="shared" si="31"/>
        <v>0</v>
      </c>
      <c r="H14" s="292">
        <f t="shared" si="31"/>
        <v>0</v>
      </c>
      <c r="I14" s="292">
        <f t="shared" si="31"/>
        <v>0</v>
      </c>
      <c r="J14" s="292">
        <f t="shared" si="31"/>
        <v>0</v>
      </c>
      <c r="K14" s="292">
        <f t="shared" si="31"/>
        <v>0</v>
      </c>
      <c r="L14" s="292">
        <f t="shared" si="31"/>
        <v>0</v>
      </c>
      <c r="M14" s="292">
        <f t="shared" si="31"/>
        <v>0</v>
      </c>
      <c r="N14" s="292">
        <f t="shared" si="31"/>
        <v>0</v>
      </c>
      <c r="O14" s="292">
        <f t="shared" si="31"/>
        <v>0</v>
      </c>
      <c r="P14" s="292">
        <f t="shared" si="31"/>
        <v>0</v>
      </c>
      <c r="Q14" s="292">
        <f t="shared" si="31"/>
        <v>0</v>
      </c>
      <c r="R14" s="292">
        <f t="shared" si="31"/>
        <v>0</v>
      </c>
      <c r="S14" s="292">
        <f t="shared" si="31"/>
        <v>0</v>
      </c>
      <c r="T14" s="292">
        <f t="shared" si="31"/>
        <v>0</v>
      </c>
      <c r="U14" s="292">
        <f t="shared" si="31"/>
        <v>0</v>
      </c>
      <c r="V14" s="292">
        <f t="shared" si="31"/>
        <v>0</v>
      </c>
      <c r="W14" s="292">
        <f t="shared" si="31"/>
        <v>0</v>
      </c>
      <c r="X14" s="292">
        <f t="shared" si="31"/>
        <v>0</v>
      </c>
      <c r="Y14" s="292">
        <f t="shared" si="31"/>
        <v>0</v>
      </c>
      <c r="Z14" s="292">
        <f t="shared" si="31"/>
        <v>0</v>
      </c>
      <c r="AA14" s="292">
        <f t="shared" si="31"/>
        <v>0</v>
      </c>
      <c r="AB14" s="292">
        <f t="shared" si="31"/>
        <v>0</v>
      </c>
      <c r="AC14" s="292">
        <f t="shared" si="31"/>
        <v>0</v>
      </c>
      <c r="AD14" s="292">
        <f t="shared" si="31"/>
        <v>0</v>
      </c>
      <c r="AE14" s="292">
        <f t="shared" si="31"/>
        <v>0</v>
      </c>
      <c r="AF14" s="292">
        <f t="shared" si="31"/>
        <v>0</v>
      </c>
      <c r="AG14" s="292">
        <f t="shared" si="31"/>
        <v>0</v>
      </c>
      <c r="AH14" s="292">
        <f t="shared" si="31"/>
        <v>0</v>
      </c>
      <c r="AI14" s="292">
        <f t="shared" si="31"/>
        <v>0</v>
      </c>
      <c r="AJ14" s="292">
        <f t="shared" si="31"/>
        <v>0</v>
      </c>
      <c r="AK14" s="292">
        <f t="shared" si="31"/>
        <v>0</v>
      </c>
      <c r="AL14" s="269"/>
      <c r="AM14" s="269"/>
      <c r="AN14" s="269"/>
      <c r="AO14" s="269"/>
      <c r="AP14" s="269"/>
      <c r="AQ14" s="269"/>
      <c r="AR14" s="269"/>
      <c r="AS14" s="269"/>
      <c r="AT14" s="269"/>
      <c r="AU14" s="269"/>
      <c r="AV14" s="269"/>
      <c r="AW14" s="269"/>
      <c r="AX14" s="269"/>
      <c r="AY14" s="269"/>
      <c r="AZ14" s="269"/>
      <c r="BA14" s="269"/>
      <c r="BB14" s="269"/>
      <c r="BC14" s="269"/>
      <c r="BD14" s="269"/>
      <c r="BE14" s="269"/>
      <c r="BF14" s="269"/>
      <c r="BG14" s="269"/>
      <c r="BH14" s="269"/>
      <c r="BI14" s="269"/>
      <c r="BJ14" s="269"/>
      <c r="BK14" s="269"/>
      <c r="BL14" s="269"/>
      <c r="BM14" s="3"/>
      <c r="BN14" s="3"/>
      <c r="BO14" s="3"/>
      <c r="BP14" s="3"/>
      <c r="BQ14" s="3"/>
      <c r="BR14" s="3"/>
      <c r="BS14" s="3"/>
      <c r="BT14" s="3"/>
    </row>
    <row r="15" spans="1:72" ht="14.25" customHeight="1">
      <c r="A15" s="269"/>
      <c r="B15" s="314" t="s">
        <v>398</v>
      </c>
      <c r="C15" s="315"/>
      <c r="D15" s="315"/>
      <c r="E15" s="316">
        <f>+D15+E11-E13</f>
        <v>0</v>
      </c>
      <c r="F15" s="319">
        <f>F11+F12</f>
        <v>0</v>
      </c>
      <c r="G15" s="319">
        <f>IF(C10=1,(G11+F15+G12),F11)</f>
        <v>0</v>
      </c>
      <c r="H15" s="319">
        <f t="shared" ref="H15:AK15" si="32">+G15+H11-H13</f>
        <v>0</v>
      </c>
      <c r="I15" s="319">
        <f t="shared" si="32"/>
        <v>0</v>
      </c>
      <c r="J15" s="319">
        <f t="shared" si="32"/>
        <v>0</v>
      </c>
      <c r="K15" s="319">
        <f t="shared" si="32"/>
        <v>0</v>
      </c>
      <c r="L15" s="319">
        <f t="shared" si="32"/>
        <v>0</v>
      </c>
      <c r="M15" s="319">
        <f t="shared" si="32"/>
        <v>0</v>
      </c>
      <c r="N15" s="319">
        <f t="shared" si="32"/>
        <v>0</v>
      </c>
      <c r="O15" s="319">
        <f t="shared" si="32"/>
        <v>0</v>
      </c>
      <c r="P15" s="319">
        <f t="shared" si="32"/>
        <v>0</v>
      </c>
      <c r="Q15" s="319">
        <f t="shared" si="32"/>
        <v>0</v>
      </c>
      <c r="R15" s="319">
        <f t="shared" si="32"/>
        <v>0</v>
      </c>
      <c r="S15" s="319">
        <f t="shared" si="32"/>
        <v>0</v>
      </c>
      <c r="T15" s="319">
        <f t="shared" si="32"/>
        <v>0</v>
      </c>
      <c r="U15" s="319">
        <f t="shared" si="32"/>
        <v>0</v>
      </c>
      <c r="V15" s="319">
        <f t="shared" si="32"/>
        <v>0</v>
      </c>
      <c r="W15" s="319">
        <f t="shared" si="32"/>
        <v>0</v>
      </c>
      <c r="X15" s="319">
        <f t="shared" si="32"/>
        <v>0</v>
      </c>
      <c r="Y15" s="319">
        <f t="shared" si="32"/>
        <v>0</v>
      </c>
      <c r="Z15" s="319">
        <f t="shared" si="32"/>
        <v>0</v>
      </c>
      <c r="AA15" s="319">
        <f t="shared" si="32"/>
        <v>0</v>
      </c>
      <c r="AB15" s="319">
        <f t="shared" si="32"/>
        <v>0</v>
      </c>
      <c r="AC15" s="319">
        <f t="shared" si="32"/>
        <v>0</v>
      </c>
      <c r="AD15" s="319">
        <f t="shared" si="32"/>
        <v>0</v>
      </c>
      <c r="AE15" s="319">
        <f t="shared" si="32"/>
        <v>0</v>
      </c>
      <c r="AF15" s="319">
        <f t="shared" si="32"/>
        <v>0</v>
      </c>
      <c r="AG15" s="319">
        <f t="shared" si="32"/>
        <v>0</v>
      </c>
      <c r="AH15" s="319">
        <f t="shared" si="32"/>
        <v>0</v>
      </c>
      <c r="AI15" s="319">
        <f t="shared" si="32"/>
        <v>0</v>
      </c>
      <c r="AJ15" s="319">
        <f t="shared" si="32"/>
        <v>0</v>
      </c>
      <c r="AK15" s="319">
        <f t="shared" si="32"/>
        <v>0</v>
      </c>
      <c r="AL15" s="269"/>
      <c r="AM15" s="269"/>
      <c r="AN15" s="269"/>
      <c r="AO15" s="269"/>
      <c r="AP15" s="269"/>
      <c r="AQ15" s="269"/>
      <c r="AR15" s="269"/>
      <c r="AS15" s="269"/>
      <c r="AT15" s="269"/>
      <c r="AU15" s="269"/>
      <c r="AV15" s="269"/>
      <c r="AW15" s="269"/>
      <c r="AX15" s="269"/>
      <c r="AY15" s="269"/>
      <c r="AZ15" s="269"/>
      <c r="BA15" s="269"/>
      <c r="BB15" s="269"/>
      <c r="BC15" s="269"/>
      <c r="BD15" s="269"/>
      <c r="BE15" s="269"/>
      <c r="BF15" s="269"/>
      <c r="BG15" s="269"/>
      <c r="BH15" s="269"/>
      <c r="BI15" s="269"/>
      <c r="BJ15" s="269"/>
      <c r="BK15" s="269"/>
      <c r="BL15" s="269"/>
      <c r="BM15" s="3"/>
      <c r="BN15" s="3"/>
      <c r="BO15" s="3"/>
      <c r="BP15" s="3"/>
      <c r="BQ15" s="3"/>
      <c r="BR15" s="3"/>
      <c r="BS15" s="3"/>
      <c r="BT15" s="3"/>
    </row>
    <row r="16" spans="1:72" ht="14.25" customHeight="1">
      <c r="A16" s="269"/>
      <c r="B16" s="322"/>
      <c r="C16" s="323"/>
      <c r="D16" s="323"/>
      <c r="E16" s="323"/>
      <c r="F16" s="323"/>
      <c r="G16" s="323"/>
      <c r="H16" s="323"/>
      <c r="I16" s="323"/>
      <c r="J16" s="323"/>
      <c r="K16" s="323"/>
      <c r="L16" s="323"/>
      <c r="M16" s="323"/>
      <c r="N16" s="323"/>
      <c r="O16" s="323"/>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69"/>
      <c r="AV16" s="269"/>
      <c r="AW16" s="269"/>
      <c r="AX16" s="269"/>
      <c r="AY16" s="269"/>
      <c r="AZ16" s="269"/>
      <c r="BA16" s="269"/>
      <c r="BB16" s="269"/>
      <c r="BC16" s="269"/>
      <c r="BD16" s="269"/>
      <c r="BE16" s="269"/>
      <c r="BF16" s="269"/>
      <c r="BG16" s="269"/>
      <c r="BH16" s="269"/>
      <c r="BI16" s="269"/>
      <c r="BJ16" s="269"/>
      <c r="BK16" s="269"/>
      <c r="BL16" s="269"/>
      <c r="BM16" s="3"/>
      <c r="BN16" s="3"/>
      <c r="BO16" s="3"/>
      <c r="BP16" s="3"/>
      <c r="BQ16" s="3"/>
      <c r="BR16" s="3"/>
      <c r="BS16" s="3"/>
      <c r="BT16" s="3"/>
    </row>
    <row r="17" spans="1:72" ht="13.5" customHeight="1">
      <c r="A17" s="269"/>
      <c r="B17" s="269"/>
      <c r="C17" s="269"/>
      <c r="D17" s="269"/>
      <c r="E17" s="269"/>
      <c r="F17" s="269"/>
      <c r="G17" s="269"/>
      <c r="H17" s="269"/>
      <c r="I17" s="269"/>
      <c r="J17" s="269"/>
      <c r="K17" s="269"/>
      <c r="L17" s="269"/>
      <c r="M17" s="269"/>
      <c r="N17" s="269"/>
      <c r="O17" s="269"/>
      <c r="P17" s="269"/>
      <c r="Q17" s="269"/>
      <c r="R17" s="269"/>
      <c r="S17" s="269"/>
      <c r="T17" s="269"/>
      <c r="U17" s="269"/>
      <c r="V17" s="269"/>
      <c r="W17" s="269"/>
      <c r="X17" s="269"/>
      <c r="Y17" s="269"/>
      <c r="Z17" s="269"/>
      <c r="AA17" s="269"/>
      <c r="AB17" s="269"/>
      <c r="AC17" s="269"/>
      <c r="AD17" s="269"/>
      <c r="AE17" s="269"/>
      <c r="AF17" s="269"/>
      <c r="AG17" s="269"/>
      <c r="AH17" s="269"/>
      <c r="AI17" s="269"/>
      <c r="AJ17" s="269"/>
      <c r="AK17" s="269"/>
      <c r="AL17" s="269"/>
      <c r="AM17" s="269"/>
      <c r="AN17" s="269"/>
      <c r="AO17" s="269"/>
      <c r="AP17" s="269"/>
      <c r="AQ17" s="269"/>
      <c r="AR17" s="269"/>
      <c r="AS17" s="269"/>
      <c r="AT17" s="269"/>
      <c r="AU17" s="269"/>
      <c r="AV17" s="269"/>
      <c r="AW17" s="269"/>
      <c r="AX17" s="269"/>
      <c r="AY17" s="269"/>
      <c r="AZ17" s="269"/>
      <c r="BA17" s="269"/>
      <c r="BB17" s="269"/>
      <c r="BC17" s="269"/>
      <c r="BD17" s="269"/>
      <c r="BE17" s="269"/>
      <c r="BF17" s="269"/>
      <c r="BG17" s="269"/>
      <c r="BH17" s="269"/>
      <c r="BI17" s="269"/>
      <c r="BJ17" s="269"/>
      <c r="BK17" s="269"/>
      <c r="BL17" s="269"/>
      <c r="BM17" s="3"/>
      <c r="BN17" s="3"/>
      <c r="BO17" s="3"/>
      <c r="BP17" s="3"/>
      <c r="BQ17" s="3"/>
      <c r="BR17" s="3"/>
      <c r="BS17" s="3"/>
      <c r="BT17" s="3"/>
    </row>
    <row r="18" spans="1:72" ht="14.25" customHeight="1">
      <c r="A18" s="269"/>
      <c r="B18" s="269"/>
      <c r="C18" s="269"/>
      <c r="D18" s="269"/>
      <c r="E18" s="269"/>
      <c r="F18" s="269"/>
      <c r="G18" s="269"/>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69"/>
      <c r="AV18" s="269"/>
      <c r="AW18" s="269"/>
      <c r="AX18" s="269"/>
      <c r="AY18" s="269"/>
      <c r="AZ18" s="269"/>
      <c r="BA18" s="269"/>
      <c r="BB18" s="269"/>
      <c r="BC18" s="269"/>
      <c r="BD18" s="269"/>
      <c r="BE18" s="269"/>
      <c r="BF18" s="269"/>
      <c r="BG18" s="269"/>
      <c r="BH18" s="269"/>
      <c r="BI18" s="269"/>
      <c r="BJ18" s="269"/>
      <c r="BK18" s="269"/>
      <c r="BL18" s="269"/>
      <c r="BM18" s="3"/>
      <c r="BN18" s="3"/>
      <c r="BO18" s="3"/>
      <c r="BP18" s="3"/>
      <c r="BQ18" s="3"/>
      <c r="BR18" s="3"/>
      <c r="BS18" s="3"/>
      <c r="BT18" s="3"/>
    </row>
    <row r="19" spans="1:72" ht="14.25" customHeight="1">
      <c r="A19" s="269"/>
      <c r="B19" s="326" t="s">
        <v>401</v>
      </c>
      <c r="C19" s="269"/>
      <c r="D19" s="269"/>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69"/>
      <c r="BA19" s="269"/>
      <c r="BB19" s="269"/>
      <c r="BC19" s="269"/>
      <c r="BD19" s="269"/>
      <c r="BE19" s="269"/>
      <c r="BF19" s="269"/>
      <c r="BG19" s="269"/>
      <c r="BH19" s="269"/>
      <c r="BI19" s="269"/>
      <c r="BJ19" s="269"/>
      <c r="BK19" s="269"/>
      <c r="BL19" s="269"/>
      <c r="BM19" s="3"/>
      <c r="BN19" s="3"/>
      <c r="BO19" s="3"/>
      <c r="BP19" s="3"/>
      <c r="BQ19" s="3"/>
      <c r="BR19" s="3"/>
      <c r="BS19" s="3"/>
      <c r="BT19" s="3"/>
    </row>
    <row r="20" spans="1:72" ht="13.5" customHeight="1">
      <c r="A20" s="269"/>
      <c r="B20" s="327"/>
      <c r="C20" s="328">
        <v>1</v>
      </c>
      <c r="D20" s="330">
        <f t="shared" ref="D20:BJ20" si="33">C20+1</f>
        <v>2</v>
      </c>
      <c r="E20" s="331">
        <f t="shared" si="33"/>
        <v>3</v>
      </c>
      <c r="F20" s="330">
        <f t="shared" si="33"/>
        <v>4</v>
      </c>
      <c r="G20" s="331">
        <f t="shared" si="33"/>
        <v>5</v>
      </c>
      <c r="H20" s="330">
        <f t="shared" si="33"/>
        <v>6</v>
      </c>
      <c r="I20" s="331">
        <f t="shared" si="33"/>
        <v>7</v>
      </c>
      <c r="J20" s="331">
        <f t="shared" si="33"/>
        <v>8</v>
      </c>
      <c r="K20" s="332">
        <f t="shared" si="33"/>
        <v>9</v>
      </c>
      <c r="L20" s="332">
        <f t="shared" si="33"/>
        <v>10</v>
      </c>
      <c r="M20" s="332">
        <f t="shared" si="33"/>
        <v>11</v>
      </c>
      <c r="N20" s="332">
        <f t="shared" si="33"/>
        <v>12</v>
      </c>
      <c r="O20" s="332">
        <f t="shared" si="33"/>
        <v>13</v>
      </c>
      <c r="P20" s="332">
        <f t="shared" si="33"/>
        <v>14</v>
      </c>
      <c r="Q20" s="332">
        <f t="shared" si="33"/>
        <v>15</v>
      </c>
      <c r="R20" s="332">
        <f t="shared" si="33"/>
        <v>16</v>
      </c>
      <c r="S20" s="332">
        <f t="shared" si="33"/>
        <v>17</v>
      </c>
      <c r="T20" s="332">
        <f t="shared" si="33"/>
        <v>18</v>
      </c>
      <c r="U20" s="332">
        <f t="shared" si="33"/>
        <v>19</v>
      </c>
      <c r="V20" s="332">
        <f t="shared" si="33"/>
        <v>20</v>
      </c>
      <c r="W20" s="332">
        <f t="shared" si="33"/>
        <v>21</v>
      </c>
      <c r="X20" s="332">
        <f t="shared" si="33"/>
        <v>22</v>
      </c>
      <c r="Y20" s="332">
        <f t="shared" si="33"/>
        <v>23</v>
      </c>
      <c r="Z20" s="332">
        <f t="shared" si="33"/>
        <v>24</v>
      </c>
      <c r="AA20" s="332">
        <f t="shared" si="33"/>
        <v>25</v>
      </c>
      <c r="AB20" s="332">
        <f t="shared" si="33"/>
        <v>26</v>
      </c>
      <c r="AC20" s="332">
        <f t="shared" si="33"/>
        <v>27</v>
      </c>
      <c r="AD20" s="332">
        <f t="shared" si="33"/>
        <v>28</v>
      </c>
      <c r="AE20" s="332">
        <f t="shared" si="33"/>
        <v>29</v>
      </c>
      <c r="AF20" s="332">
        <f t="shared" si="33"/>
        <v>30</v>
      </c>
      <c r="AG20" s="332">
        <f t="shared" si="33"/>
        <v>31</v>
      </c>
      <c r="AH20" s="332">
        <f t="shared" si="33"/>
        <v>32</v>
      </c>
      <c r="AI20" s="332">
        <f t="shared" si="33"/>
        <v>33</v>
      </c>
      <c r="AJ20" s="332">
        <f t="shared" si="33"/>
        <v>34</v>
      </c>
      <c r="AK20" s="332">
        <f t="shared" si="33"/>
        <v>35</v>
      </c>
      <c r="AL20" s="332">
        <f t="shared" si="33"/>
        <v>36</v>
      </c>
      <c r="AM20" s="332">
        <f t="shared" si="33"/>
        <v>37</v>
      </c>
      <c r="AN20" s="332">
        <f t="shared" si="33"/>
        <v>38</v>
      </c>
      <c r="AO20" s="332">
        <f t="shared" si="33"/>
        <v>39</v>
      </c>
      <c r="AP20" s="332">
        <f t="shared" si="33"/>
        <v>40</v>
      </c>
      <c r="AQ20" s="332">
        <f t="shared" si="33"/>
        <v>41</v>
      </c>
      <c r="AR20" s="332">
        <f t="shared" si="33"/>
        <v>42</v>
      </c>
      <c r="AS20" s="332">
        <f t="shared" si="33"/>
        <v>43</v>
      </c>
      <c r="AT20" s="332">
        <f t="shared" si="33"/>
        <v>44</v>
      </c>
      <c r="AU20" s="332">
        <f t="shared" si="33"/>
        <v>45</v>
      </c>
      <c r="AV20" s="332">
        <f t="shared" si="33"/>
        <v>46</v>
      </c>
      <c r="AW20" s="332">
        <f t="shared" si="33"/>
        <v>47</v>
      </c>
      <c r="AX20" s="332">
        <f t="shared" si="33"/>
        <v>48</v>
      </c>
      <c r="AY20" s="332">
        <f t="shared" si="33"/>
        <v>49</v>
      </c>
      <c r="AZ20" s="332">
        <f t="shared" si="33"/>
        <v>50</v>
      </c>
      <c r="BA20" s="332">
        <f t="shared" si="33"/>
        <v>51</v>
      </c>
      <c r="BB20" s="332">
        <f t="shared" si="33"/>
        <v>52</v>
      </c>
      <c r="BC20" s="332">
        <f t="shared" si="33"/>
        <v>53</v>
      </c>
      <c r="BD20" s="332">
        <f t="shared" si="33"/>
        <v>54</v>
      </c>
      <c r="BE20" s="332">
        <f t="shared" si="33"/>
        <v>55</v>
      </c>
      <c r="BF20" s="332">
        <f t="shared" si="33"/>
        <v>56</v>
      </c>
      <c r="BG20" s="332">
        <f t="shared" si="33"/>
        <v>57</v>
      </c>
      <c r="BH20" s="332">
        <f t="shared" si="33"/>
        <v>58</v>
      </c>
      <c r="BI20" s="332">
        <f t="shared" si="33"/>
        <v>59</v>
      </c>
      <c r="BJ20" s="332">
        <f t="shared" si="33"/>
        <v>60</v>
      </c>
      <c r="BK20" s="332"/>
      <c r="BL20" s="269"/>
      <c r="BM20" s="3"/>
      <c r="BN20" s="3"/>
      <c r="BO20" s="3"/>
      <c r="BP20" s="3"/>
      <c r="BQ20" s="3"/>
      <c r="BR20" s="3"/>
      <c r="BS20" s="3"/>
      <c r="BT20" s="3"/>
    </row>
    <row r="21" spans="1:72" ht="13.5" customHeight="1">
      <c r="A21" s="269"/>
      <c r="B21" s="333" t="s">
        <v>402</v>
      </c>
      <c r="C21" s="334">
        <f>-PMT($D$6,$C$9,$G$15)</f>
        <v>0</v>
      </c>
      <c r="D21" s="334">
        <f t="shared" ref="D21:BJ21" si="34">IF(C24&lt;1,0,-PMT($D$6,$C$9,$G$15))</f>
        <v>0</v>
      </c>
      <c r="E21" s="334">
        <f t="shared" si="34"/>
        <v>0</v>
      </c>
      <c r="F21" s="334">
        <f t="shared" si="34"/>
        <v>0</v>
      </c>
      <c r="G21" s="334">
        <f t="shared" si="34"/>
        <v>0</v>
      </c>
      <c r="H21" s="334">
        <f t="shared" si="34"/>
        <v>0</v>
      </c>
      <c r="I21" s="334">
        <f t="shared" si="34"/>
        <v>0</v>
      </c>
      <c r="J21" s="334">
        <f t="shared" si="34"/>
        <v>0</v>
      </c>
      <c r="K21" s="334">
        <f t="shared" si="34"/>
        <v>0</v>
      </c>
      <c r="L21" s="334">
        <f t="shared" si="34"/>
        <v>0</v>
      </c>
      <c r="M21" s="334">
        <f t="shared" si="34"/>
        <v>0</v>
      </c>
      <c r="N21" s="334">
        <f t="shared" si="34"/>
        <v>0</v>
      </c>
      <c r="O21" s="334">
        <f t="shared" si="34"/>
        <v>0</v>
      </c>
      <c r="P21" s="334">
        <f t="shared" si="34"/>
        <v>0</v>
      </c>
      <c r="Q21" s="334">
        <f t="shared" si="34"/>
        <v>0</v>
      </c>
      <c r="R21" s="334">
        <f t="shared" si="34"/>
        <v>0</v>
      </c>
      <c r="S21" s="334">
        <f t="shared" si="34"/>
        <v>0</v>
      </c>
      <c r="T21" s="334">
        <f t="shared" si="34"/>
        <v>0</v>
      </c>
      <c r="U21" s="334">
        <f t="shared" si="34"/>
        <v>0</v>
      </c>
      <c r="V21" s="334">
        <f t="shared" si="34"/>
        <v>0</v>
      </c>
      <c r="W21" s="334">
        <f t="shared" si="34"/>
        <v>0</v>
      </c>
      <c r="X21" s="334">
        <f t="shared" si="34"/>
        <v>0</v>
      </c>
      <c r="Y21" s="334">
        <f t="shared" si="34"/>
        <v>0</v>
      </c>
      <c r="Z21" s="334">
        <f t="shared" si="34"/>
        <v>0</v>
      </c>
      <c r="AA21" s="334">
        <f t="shared" si="34"/>
        <v>0</v>
      </c>
      <c r="AB21" s="334">
        <f t="shared" si="34"/>
        <v>0</v>
      </c>
      <c r="AC21" s="334">
        <f t="shared" si="34"/>
        <v>0</v>
      </c>
      <c r="AD21" s="334">
        <f t="shared" si="34"/>
        <v>0</v>
      </c>
      <c r="AE21" s="334">
        <f t="shared" si="34"/>
        <v>0</v>
      </c>
      <c r="AF21" s="334">
        <f t="shared" si="34"/>
        <v>0</v>
      </c>
      <c r="AG21" s="334">
        <f t="shared" si="34"/>
        <v>0</v>
      </c>
      <c r="AH21" s="334">
        <f t="shared" si="34"/>
        <v>0</v>
      </c>
      <c r="AI21" s="334">
        <f t="shared" si="34"/>
        <v>0</v>
      </c>
      <c r="AJ21" s="334">
        <f t="shared" si="34"/>
        <v>0</v>
      </c>
      <c r="AK21" s="334">
        <f t="shared" si="34"/>
        <v>0</v>
      </c>
      <c r="AL21" s="334">
        <f t="shared" si="34"/>
        <v>0</v>
      </c>
      <c r="AM21" s="334">
        <f t="shared" si="34"/>
        <v>0</v>
      </c>
      <c r="AN21" s="334">
        <f t="shared" si="34"/>
        <v>0</v>
      </c>
      <c r="AO21" s="334">
        <f t="shared" si="34"/>
        <v>0</v>
      </c>
      <c r="AP21" s="334">
        <f t="shared" si="34"/>
        <v>0</v>
      </c>
      <c r="AQ21" s="334">
        <f t="shared" si="34"/>
        <v>0</v>
      </c>
      <c r="AR21" s="334">
        <f t="shared" si="34"/>
        <v>0</v>
      </c>
      <c r="AS21" s="334">
        <f t="shared" si="34"/>
        <v>0</v>
      </c>
      <c r="AT21" s="334">
        <f t="shared" si="34"/>
        <v>0</v>
      </c>
      <c r="AU21" s="334">
        <f t="shared" si="34"/>
        <v>0</v>
      </c>
      <c r="AV21" s="334">
        <f t="shared" si="34"/>
        <v>0</v>
      </c>
      <c r="AW21" s="334">
        <f t="shared" si="34"/>
        <v>0</v>
      </c>
      <c r="AX21" s="334">
        <f t="shared" si="34"/>
        <v>0</v>
      </c>
      <c r="AY21" s="334">
        <f t="shared" si="34"/>
        <v>0</v>
      </c>
      <c r="AZ21" s="334">
        <f t="shared" si="34"/>
        <v>0</v>
      </c>
      <c r="BA21" s="334">
        <f t="shared" si="34"/>
        <v>0</v>
      </c>
      <c r="BB21" s="334">
        <f t="shared" si="34"/>
        <v>0</v>
      </c>
      <c r="BC21" s="334">
        <f t="shared" si="34"/>
        <v>0</v>
      </c>
      <c r="BD21" s="334">
        <f t="shared" si="34"/>
        <v>0</v>
      </c>
      <c r="BE21" s="334">
        <f t="shared" si="34"/>
        <v>0</v>
      </c>
      <c r="BF21" s="334">
        <f t="shared" si="34"/>
        <v>0</v>
      </c>
      <c r="BG21" s="334">
        <f t="shared" si="34"/>
        <v>0</v>
      </c>
      <c r="BH21" s="334">
        <f t="shared" si="34"/>
        <v>0</v>
      </c>
      <c r="BI21" s="334">
        <f t="shared" si="34"/>
        <v>0</v>
      </c>
      <c r="BJ21" s="334">
        <f t="shared" si="34"/>
        <v>0</v>
      </c>
      <c r="BK21" s="269"/>
      <c r="BL21" s="269"/>
      <c r="BM21" s="3"/>
      <c r="BN21" s="3"/>
      <c r="BO21" s="3"/>
      <c r="BP21" s="3"/>
      <c r="BQ21" s="3"/>
      <c r="BR21" s="3"/>
      <c r="BS21" s="3"/>
      <c r="BT21" s="3"/>
    </row>
    <row r="22" spans="1:72" ht="13.5" customHeight="1">
      <c r="A22" s="269"/>
      <c r="B22" s="333" t="s">
        <v>403</v>
      </c>
      <c r="C22" s="334">
        <f>-IPMT($D$6,C20,$C$9,$G$15)</f>
        <v>0</v>
      </c>
      <c r="D22" s="334">
        <f t="shared" ref="D22:BJ22" si="35">IF(C24&lt;1,0,-IPMT($D$6,D20,$C$9,$G$15))</f>
        <v>0</v>
      </c>
      <c r="E22" s="334">
        <f t="shared" si="35"/>
        <v>0</v>
      </c>
      <c r="F22" s="334">
        <f t="shared" si="35"/>
        <v>0</v>
      </c>
      <c r="G22" s="334">
        <f t="shared" si="35"/>
        <v>0</v>
      </c>
      <c r="H22" s="334">
        <f t="shared" si="35"/>
        <v>0</v>
      </c>
      <c r="I22" s="334">
        <f t="shared" si="35"/>
        <v>0</v>
      </c>
      <c r="J22" s="334">
        <f t="shared" si="35"/>
        <v>0</v>
      </c>
      <c r="K22" s="334">
        <f t="shared" si="35"/>
        <v>0</v>
      </c>
      <c r="L22" s="334">
        <f t="shared" si="35"/>
        <v>0</v>
      </c>
      <c r="M22" s="334">
        <f t="shared" si="35"/>
        <v>0</v>
      </c>
      <c r="N22" s="334">
        <f t="shared" si="35"/>
        <v>0</v>
      </c>
      <c r="O22" s="334">
        <f t="shared" si="35"/>
        <v>0</v>
      </c>
      <c r="P22" s="334">
        <f t="shared" si="35"/>
        <v>0</v>
      </c>
      <c r="Q22" s="334">
        <f t="shared" si="35"/>
        <v>0</v>
      </c>
      <c r="R22" s="334">
        <f t="shared" si="35"/>
        <v>0</v>
      </c>
      <c r="S22" s="334">
        <f t="shared" si="35"/>
        <v>0</v>
      </c>
      <c r="T22" s="334">
        <f t="shared" si="35"/>
        <v>0</v>
      </c>
      <c r="U22" s="334">
        <f t="shared" si="35"/>
        <v>0</v>
      </c>
      <c r="V22" s="334">
        <f t="shared" si="35"/>
        <v>0</v>
      </c>
      <c r="W22" s="334">
        <f t="shared" si="35"/>
        <v>0</v>
      </c>
      <c r="X22" s="334">
        <f t="shared" si="35"/>
        <v>0</v>
      </c>
      <c r="Y22" s="334">
        <f t="shared" si="35"/>
        <v>0</v>
      </c>
      <c r="Z22" s="334">
        <f t="shared" si="35"/>
        <v>0</v>
      </c>
      <c r="AA22" s="334">
        <f t="shared" si="35"/>
        <v>0</v>
      </c>
      <c r="AB22" s="334">
        <f t="shared" si="35"/>
        <v>0</v>
      </c>
      <c r="AC22" s="334">
        <f t="shared" si="35"/>
        <v>0</v>
      </c>
      <c r="AD22" s="334">
        <f t="shared" si="35"/>
        <v>0</v>
      </c>
      <c r="AE22" s="334">
        <f t="shared" si="35"/>
        <v>0</v>
      </c>
      <c r="AF22" s="334">
        <f t="shared" si="35"/>
        <v>0</v>
      </c>
      <c r="AG22" s="334">
        <f t="shared" si="35"/>
        <v>0</v>
      </c>
      <c r="AH22" s="334">
        <f t="shared" si="35"/>
        <v>0</v>
      </c>
      <c r="AI22" s="334">
        <f t="shared" si="35"/>
        <v>0</v>
      </c>
      <c r="AJ22" s="334">
        <f t="shared" si="35"/>
        <v>0</v>
      </c>
      <c r="AK22" s="334">
        <f t="shared" si="35"/>
        <v>0</v>
      </c>
      <c r="AL22" s="334">
        <f t="shared" si="35"/>
        <v>0</v>
      </c>
      <c r="AM22" s="334">
        <f t="shared" si="35"/>
        <v>0</v>
      </c>
      <c r="AN22" s="334">
        <f t="shared" si="35"/>
        <v>0</v>
      </c>
      <c r="AO22" s="334">
        <f t="shared" si="35"/>
        <v>0</v>
      </c>
      <c r="AP22" s="334">
        <f t="shared" si="35"/>
        <v>0</v>
      </c>
      <c r="AQ22" s="334">
        <f t="shared" si="35"/>
        <v>0</v>
      </c>
      <c r="AR22" s="334">
        <f t="shared" si="35"/>
        <v>0</v>
      </c>
      <c r="AS22" s="334">
        <f t="shared" si="35"/>
        <v>0</v>
      </c>
      <c r="AT22" s="334">
        <f t="shared" si="35"/>
        <v>0</v>
      </c>
      <c r="AU22" s="334">
        <f t="shared" si="35"/>
        <v>0</v>
      </c>
      <c r="AV22" s="334">
        <f t="shared" si="35"/>
        <v>0</v>
      </c>
      <c r="AW22" s="334">
        <f t="shared" si="35"/>
        <v>0</v>
      </c>
      <c r="AX22" s="334">
        <f t="shared" si="35"/>
        <v>0</v>
      </c>
      <c r="AY22" s="334">
        <f t="shared" si="35"/>
        <v>0</v>
      </c>
      <c r="AZ22" s="334">
        <f t="shared" si="35"/>
        <v>0</v>
      </c>
      <c r="BA22" s="334">
        <f t="shared" si="35"/>
        <v>0</v>
      </c>
      <c r="BB22" s="334">
        <f t="shared" si="35"/>
        <v>0</v>
      </c>
      <c r="BC22" s="334">
        <f t="shared" si="35"/>
        <v>0</v>
      </c>
      <c r="BD22" s="334">
        <f t="shared" si="35"/>
        <v>0</v>
      </c>
      <c r="BE22" s="334">
        <f t="shared" si="35"/>
        <v>0</v>
      </c>
      <c r="BF22" s="334">
        <f t="shared" si="35"/>
        <v>0</v>
      </c>
      <c r="BG22" s="334">
        <f t="shared" si="35"/>
        <v>0</v>
      </c>
      <c r="BH22" s="334">
        <f t="shared" si="35"/>
        <v>0</v>
      </c>
      <c r="BI22" s="334">
        <f t="shared" si="35"/>
        <v>0</v>
      </c>
      <c r="BJ22" s="334">
        <f t="shared" si="35"/>
        <v>0</v>
      </c>
      <c r="BK22" s="269"/>
      <c r="BL22" s="269"/>
      <c r="BM22" s="3"/>
      <c r="BN22" s="3"/>
      <c r="BO22" s="3"/>
      <c r="BP22" s="3"/>
      <c r="BQ22" s="3"/>
      <c r="BR22" s="3"/>
      <c r="BS22" s="3"/>
      <c r="BT22" s="3"/>
    </row>
    <row r="23" spans="1:72" ht="13.5" customHeight="1">
      <c r="A23" s="269"/>
      <c r="B23" s="333" t="s">
        <v>404</v>
      </c>
      <c r="C23" s="334">
        <f>-PPMT($D$6,C20,$C$9,$G$15)</f>
        <v>0</v>
      </c>
      <c r="D23" s="334">
        <f t="shared" ref="D23:BJ23" si="36">IF(C24&lt;1,0,-PPMT($D$6,D20,$C$9,$G$15))</f>
        <v>0</v>
      </c>
      <c r="E23" s="334">
        <f t="shared" si="36"/>
        <v>0</v>
      </c>
      <c r="F23" s="334">
        <f t="shared" si="36"/>
        <v>0</v>
      </c>
      <c r="G23" s="334">
        <f t="shared" si="36"/>
        <v>0</v>
      </c>
      <c r="H23" s="334">
        <f t="shared" si="36"/>
        <v>0</v>
      </c>
      <c r="I23" s="334">
        <f t="shared" si="36"/>
        <v>0</v>
      </c>
      <c r="J23" s="334">
        <f t="shared" si="36"/>
        <v>0</v>
      </c>
      <c r="K23" s="334">
        <f t="shared" si="36"/>
        <v>0</v>
      </c>
      <c r="L23" s="334">
        <f t="shared" si="36"/>
        <v>0</v>
      </c>
      <c r="M23" s="334">
        <f t="shared" si="36"/>
        <v>0</v>
      </c>
      <c r="N23" s="334">
        <f t="shared" si="36"/>
        <v>0</v>
      </c>
      <c r="O23" s="334">
        <f t="shared" si="36"/>
        <v>0</v>
      </c>
      <c r="P23" s="334">
        <f t="shared" si="36"/>
        <v>0</v>
      </c>
      <c r="Q23" s="334">
        <f t="shared" si="36"/>
        <v>0</v>
      </c>
      <c r="R23" s="334">
        <f t="shared" si="36"/>
        <v>0</v>
      </c>
      <c r="S23" s="334">
        <f t="shared" si="36"/>
        <v>0</v>
      </c>
      <c r="T23" s="334">
        <f t="shared" si="36"/>
        <v>0</v>
      </c>
      <c r="U23" s="334">
        <f t="shared" si="36"/>
        <v>0</v>
      </c>
      <c r="V23" s="334">
        <f t="shared" si="36"/>
        <v>0</v>
      </c>
      <c r="W23" s="334">
        <f t="shared" si="36"/>
        <v>0</v>
      </c>
      <c r="X23" s="334">
        <f t="shared" si="36"/>
        <v>0</v>
      </c>
      <c r="Y23" s="334">
        <f t="shared" si="36"/>
        <v>0</v>
      </c>
      <c r="Z23" s="334">
        <f t="shared" si="36"/>
        <v>0</v>
      </c>
      <c r="AA23" s="334">
        <f t="shared" si="36"/>
        <v>0</v>
      </c>
      <c r="AB23" s="334">
        <f t="shared" si="36"/>
        <v>0</v>
      </c>
      <c r="AC23" s="334">
        <f t="shared" si="36"/>
        <v>0</v>
      </c>
      <c r="AD23" s="334">
        <f t="shared" si="36"/>
        <v>0</v>
      </c>
      <c r="AE23" s="334">
        <f t="shared" si="36"/>
        <v>0</v>
      </c>
      <c r="AF23" s="334">
        <f t="shared" si="36"/>
        <v>0</v>
      </c>
      <c r="AG23" s="334">
        <f t="shared" si="36"/>
        <v>0</v>
      </c>
      <c r="AH23" s="334">
        <f t="shared" si="36"/>
        <v>0</v>
      </c>
      <c r="AI23" s="334">
        <f t="shared" si="36"/>
        <v>0</v>
      </c>
      <c r="AJ23" s="334">
        <f t="shared" si="36"/>
        <v>0</v>
      </c>
      <c r="AK23" s="334">
        <f t="shared" si="36"/>
        <v>0</v>
      </c>
      <c r="AL23" s="334">
        <f t="shared" si="36"/>
        <v>0</v>
      </c>
      <c r="AM23" s="334">
        <f t="shared" si="36"/>
        <v>0</v>
      </c>
      <c r="AN23" s="334">
        <f t="shared" si="36"/>
        <v>0</v>
      </c>
      <c r="AO23" s="334">
        <f t="shared" si="36"/>
        <v>0</v>
      </c>
      <c r="AP23" s="334">
        <f t="shared" si="36"/>
        <v>0</v>
      </c>
      <c r="AQ23" s="334">
        <f t="shared" si="36"/>
        <v>0</v>
      </c>
      <c r="AR23" s="334">
        <f t="shared" si="36"/>
        <v>0</v>
      </c>
      <c r="AS23" s="334">
        <f t="shared" si="36"/>
        <v>0</v>
      </c>
      <c r="AT23" s="334">
        <f t="shared" si="36"/>
        <v>0</v>
      </c>
      <c r="AU23" s="334">
        <f t="shared" si="36"/>
        <v>0</v>
      </c>
      <c r="AV23" s="334">
        <f t="shared" si="36"/>
        <v>0</v>
      </c>
      <c r="AW23" s="334">
        <f t="shared" si="36"/>
        <v>0</v>
      </c>
      <c r="AX23" s="334">
        <f t="shared" si="36"/>
        <v>0</v>
      </c>
      <c r="AY23" s="334">
        <f t="shared" si="36"/>
        <v>0</v>
      </c>
      <c r="AZ23" s="334">
        <f t="shared" si="36"/>
        <v>0</v>
      </c>
      <c r="BA23" s="334">
        <f t="shared" si="36"/>
        <v>0</v>
      </c>
      <c r="BB23" s="334">
        <f t="shared" si="36"/>
        <v>0</v>
      </c>
      <c r="BC23" s="334">
        <f t="shared" si="36"/>
        <v>0</v>
      </c>
      <c r="BD23" s="334">
        <f t="shared" si="36"/>
        <v>0</v>
      </c>
      <c r="BE23" s="334">
        <f t="shared" si="36"/>
        <v>0</v>
      </c>
      <c r="BF23" s="334">
        <f t="shared" si="36"/>
        <v>0</v>
      </c>
      <c r="BG23" s="334">
        <f t="shared" si="36"/>
        <v>0</v>
      </c>
      <c r="BH23" s="334">
        <f t="shared" si="36"/>
        <v>0</v>
      </c>
      <c r="BI23" s="334">
        <f t="shared" si="36"/>
        <v>0</v>
      </c>
      <c r="BJ23" s="334">
        <f t="shared" si="36"/>
        <v>0</v>
      </c>
      <c r="BK23" s="269"/>
      <c r="BL23" s="269"/>
      <c r="BM23" s="3"/>
      <c r="BN23" s="3"/>
      <c r="BO23" s="3"/>
      <c r="BP23" s="3"/>
      <c r="BQ23" s="3"/>
      <c r="BR23" s="3"/>
      <c r="BS23" s="3"/>
      <c r="BT23" s="3"/>
    </row>
    <row r="24" spans="1:72" ht="13.5" customHeight="1">
      <c r="A24" s="269"/>
      <c r="B24" s="335" t="str">
        <f>B15</f>
        <v>Υπόλοιπο Δανεισμού</v>
      </c>
      <c r="C24" s="334">
        <f>G15-C23</f>
        <v>0</v>
      </c>
      <c r="D24" s="334">
        <f t="shared" ref="D24:BJ24" si="37">C24-D23</f>
        <v>0</v>
      </c>
      <c r="E24" s="334">
        <f t="shared" si="37"/>
        <v>0</v>
      </c>
      <c r="F24" s="334">
        <f t="shared" si="37"/>
        <v>0</v>
      </c>
      <c r="G24" s="334">
        <f t="shared" si="37"/>
        <v>0</v>
      </c>
      <c r="H24" s="334">
        <f t="shared" si="37"/>
        <v>0</v>
      </c>
      <c r="I24" s="334">
        <f t="shared" si="37"/>
        <v>0</v>
      </c>
      <c r="J24" s="334">
        <f t="shared" si="37"/>
        <v>0</v>
      </c>
      <c r="K24" s="334">
        <f t="shared" si="37"/>
        <v>0</v>
      </c>
      <c r="L24" s="334">
        <f t="shared" si="37"/>
        <v>0</v>
      </c>
      <c r="M24" s="334">
        <f t="shared" si="37"/>
        <v>0</v>
      </c>
      <c r="N24" s="334">
        <f t="shared" si="37"/>
        <v>0</v>
      </c>
      <c r="O24" s="334">
        <f t="shared" si="37"/>
        <v>0</v>
      </c>
      <c r="P24" s="334">
        <f t="shared" si="37"/>
        <v>0</v>
      </c>
      <c r="Q24" s="334">
        <f t="shared" si="37"/>
        <v>0</v>
      </c>
      <c r="R24" s="334">
        <f t="shared" si="37"/>
        <v>0</v>
      </c>
      <c r="S24" s="334">
        <f t="shared" si="37"/>
        <v>0</v>
      </c>
      <c r="T24" s="334">
        <f t="shared" si="37"/>
        <v>0</v>
      </c>
      <c r="U24" s="334">
        <f t="shared" si="37"/>
        <v>0</v>
      </c>
      <c r="V24" s="334">
        <f t="shared" si="37"/>
        <v>0</v>
      </c>
      <c r="W24" s="334">
        <f t="shared" si="37"/>
        <v>0</v>
      </c>
      <c r="X24" s="334">
        <f t="shared" si="37"/>
        <v>0</v>
      </c>
      <c r="Y24" s="334">
        <f t="shared" si="37"/>
        <v>0</v>
      </c>
      <c r="Z24" s="334">
        <f t="shared" si="37"/>
        <v>0</v>
      </c>
      <c r="AA24" s="334">
        <f t="shared" si="37"/>
        <v>0</v>
      </c>
      <c r="AB24" s="334">
        <f t="shared" si="37"/>
        <v>0</v>
      </c>
      <c r="AC24" s="334">
        <f t="shared" si="37"/>
        <v>0</v>
      </c>
      <c r="AD24" s="334">
        <f t="shared" si="37"/>
        <v>0</v>
      </c>
      <c r="AE24" s="334">
        <f t="shared" si="37"/>
        <v>0</v>
      </c>
      <c r="AF24" s="334">
        <f t="shared" si="37"/>
        <v>0</v>
      </c>
      <c r="AG24" s="334">
        <f t="shared" si="37"/>
        <v>0</v>
      </c>
      <c r="AH24" s="334">
        <f t="shared" si="37"/>
        <v>0</v>
      </c>
      <c r="AI24" s="334">
        <f t="shared" si="37"/>
        <v>0</v>
      </c>
      <c r="AJ24" s="334">
        <f t="shared" si="37"/>
        <v>0</v>
      </c>
      <c r="AK24" s="334">
        <f t="shared" si="37"/>
        <v>0</v>
      </c>
      <c r="AL24" s="334">
        <f t="shared" si="37"/>
        <v>0</v>
      </c>
      <c r="AM24" s="334">
        <f t="shared" si="37"/>
        <v>0</v>
      </c>
      <c r="AN24" s="334">
        <f t="shared" si="37"/>
        <v>0</v>
      </c>
      <c r="AO24" s="334">
        <f t="shared" si="37"/>
        <v>0</v>
      </c>
      <c r="AP24" s="334">
        <f t="shared" si="37"/>
        <v>0</v>
      </c>
      <c r="AQ24" s="334">
        <f t="shared" si="37"/>
        <v>0</v>
      </c>
      <c r="AR24" s="334">
        <f t="shared" si="37"/>
        <v>0</v>
      </c>
      <c r="AS24" s="334">
        <f t="shared" si="37"/>
        <v>0</v>
      </c>
      <c r="AT24" s="334">
        <f t="shared" si="37"/>
        <v>0</v>
      </c>
      <c r="AU24" s="334">
        <f t="shared" si="37"/>
        <v>0</v>
      </c>
      <c r="AV24" s="334">
        <f t="shared" si="37"/>
        <v>0</v>
      </c>
      <c r="AW24" s="334">
        <f t="shared" si="37"/>
        <v>0</v>
      </c>
      <c r="AX24" s="334">
        <f t="shared" si="37"/>
        <v>0</v>
      </c>
      <c r="AY24" s="334">
        <f t="shared" si="37"/>
        <v>0</v>
      </c>
      <c r="AZ24" s="334">
        <f t="shared" si="37"/>
        <v>0</v>
      </c>
      <c r="BA24" s="334">
        <f t="shared" si="37"/>
        <v>0</v>
      </c>
      <c r="BB24" s="334">
        <f t="shared" si="37"/>
        <v>0</v>
      </c>
      <c r="BC24" s="334">
        <f t="shared" si="37"/>
        <v>0</v>
      </c>
      <c r="BD24" s="334">
        <f t="shared" si="37"/>
        <v>0</v>
      </c>
      <c r="BE24" s="334">
        <f t="shared" si="37"/>
        <v>0</v>
      </c>
      <c r="BF24" s="334">
        <f t="shared" si="37"/>
        <v>0</v>
      </c>
      <c r="BG24" s="334">
        <f t="shared" si="37"/>
        <v>0</v>
      </c>
      <c r="BH24" s="334">
        <f t="shared" si="37"/>
        <v>0</v>
      </c>
      <c r="BI24" s="334">
        <f t="shared" si="37"/>
        <v>0</v>
      </c>
      <c r="BJ24" s="334">
        <f t="shared" si="37"/>
        <v>0</v>
      </c>
      <c r="BK24" s="269"/>
      <c r="BL24" s="269"/>
      <c r="BM24" s="3"/>
      <c r="BN24" s="3"/>
      <c r="BO24" s="3"/>
      <c r="BP24" s="3"/>
      <c r="BQ24" s="3"/>
      <c r="BR24" s="3"/>
      <c r="BS24" s="3"/>
      <c r="BT24" s="3"/>
    </row>
    <row r="25" spans="1:72" ht="13.5" customHeight="1">
      <c r="A25" s="269"/>
      <c r="B25" s="333" t="s">
        <v>405</v>
      </c>
      <c r="C25" s="334">
        <f t="shared" ref="C25:BJ25" si="38">C22+C23-C21</f>
        <v>0</v>
      </c>
      <c r="D25" s="334">
        <f t="shared" si="38"/>
        <v>0</v>
      </c>
      <c r="E25" s="334">
        <f t="shared" si="38"/>
        <v>0</v>
      </c>
      <c r="F25" s="334">
        <f t="shared" si="38"/>
        <v>0</v>
      </c>
      <c r="G25" s="334">
        <f t="shared" si="38"/>
        <v>0</v>
      </c>
      <c r="H25" s="334">
        <f t="shared" si="38"/>
        <v>0</v>
      </c>
      <c r="I25" s="334">
        <f t="shared" si="38"/>
        <v>0</v>
      </c>
      <c r="J25" s="336">
        <f t="shared" si="38"/>
        <v>0</v>
      </c>
      <c r="K25" s="336">
        <f t="shared" si="38"/>
        <v>0</v>
      </c>
      <c r="L25" s="336">
        <f t="shared" si="38"/>
        <v>0</v>
      </c>
      <c r="M25" s="336">
        <f t="shared" si="38"/>
        <v>0</v>
      </c>
      <c r="N25" s="336">
        <f t="shared" si="38"/>
        <v>0</v>
      </c>
      <c r="O25" s="336">
        <f t="shared" si="38"/>
        <v>0</v>
      </c>
      <c r="P25" s="336">
        <f t="shared" si="38"/>
        <v>0</v>
      </c>
      <c r="Q25" s="336">
        <f t="shared" si="38"/>
        <v>0</v>
      </c>
      <c r="R25" s="336">
        <f t="shared" si="38"/>
        <v>0</v>
      </c>
      <c r="S25" s="336">
        <f t="shared" si="38"/>
        <v>0</v>
      </c>
      <c r="T25" s="336">
        <f t="shared" si="38"/>
        <v>0</v>
      </c>
      <c r="U25" s="336">
        <f t="shared" si="38"/>
        <v>0</v>
      </c>
      <c r="V25" s="336">
        <f t="shared" si="38"/>
        <v>0</v>
      </c>
      <c r="W25" s="336">
        <f t="shared" si="38"/>
        <v>0</v>
      </c>
      <c r="X25" s="336">
        <f t="shared" si="38"/>
        <v>0</v>
      </c>
      <c r="Y25" s="336">
        <f t="shared" si="38"/>
        <v>0</v>
      </c>
      <c r="Z25" s="336">
        <f t="shared" si="38"/>
        <v>0</v>
      </c>
      <c r="AA25" s="336">
        <f t="shared" si="38"/>
        <v>0</v>
      </c>
      <c r="AB25" s="336">
        <f t="shared" si="38"/>
        <v>0</v>
      </c>
      <c r="AC25" s="336">
        <f t="shared" si="38"/>
        <v>0</v>
      </c>
      <c r="AD25" s="336">
        <f t="shared" si="38"/>
        <v>0</v>
      </c>
      <c r="AE25" s="336">
        <f t="shared" si="38"/>
        <v>0</v>
      </c>
      <c r="AF25" s="336">
        <f t="shared" si="38"/>
        <v>0</v>
      </c>
      <c r="AG25" s="336">
        <f t="shared" si="38"/>
        <v>0</v>
      </c>
      <c r="AH25" s="336">
        <f t="shared" si="38"/>
        <v>0</v>
      </c>
      <c r="AI25" s="336">
        <f t="shared" si="38"/>
        <v>0</v>
      </c>
      <c r="AJ25" s="336">
        <f t="shared" si="38"/>
        <v>0</v>
      </c>
      <c r="AK25" s="336">
        <f t="shared" si="38"/>
        <v>0</v>
      </c>
      <c r="AL25" s="336">
        <f t="shared" si="38"/>
        <v>0</v>
      </c>
      <c r="AM25" s="336">
        <f t="shared" si="38"/>
        <v>0</v>
      </c>
      <c r="AN25" s="336">
        <f t="shared" si="38"/>
        <v>0</v>
      </c>
      <c r="AO25" s="336">
        <f t="shared" si="38"/>
        <v>0</v>
      </c>
      <c r="AP25" s="336">
        <f t="shared" si="38"/>
        <v>0</v>
      </c>
      <c r="AQ25" s="336">
        <f t="shared" si="38"/>
        <v>0</v>
      </c>
      <c r="AR25" s="336">
        <f t="shared" si="38"/>
        <v>0</v>
      </c>
      <c r="AS25" s="336">
        <f t="shared" si="38"/>
        <v>0</v>
      </c>
      <c r="AT25" s="336">
        <f t="shared" si="38"/>
        <v>0</v>
      </c>
      <c r="AU25" s="336">
        <f t="shared" si="38"/>
        <v>0</v>
      </c>
      <c r="AV25" s="336">
        <f t="shared" si="38"/>
        <v>0</v>
      </c>
      <c r="AW25" s="336">
        <f t="shared" si="38"/>
        <v>0</v>
      </c>
      <c r="AX25" s="336">
        <f t="shared" si="38"/>
        <v>0</v>
      </c>
      <c r="AY25" s="336">
        <f t="shared" si="38"/>
        <v>0</v>
      </c>
      <c r="AZ25" s="336">
        <f t="shared" si="38"/>
        <v>0</v>
      </c>
      <c r="BA25" s="336">
        <f t="shared" si="38"/>
        <v>0</v>
      </c>
      <c r="BB25" s="336">
        <f t="shared" si="38"/>
        <v>0</v>
      </c>
      <c r="BC25" s="336">
        <f t="shared" si="38"/>
        <v>0</v>
      </c>
      <c r="BD25" s="336">
        <f t="shared" si="38"/>
        <v>0</v>
      </c>
      <c r="BE25" s="336">
        <f t="shared" si="38"/>
        <v>0</v>
      </c>
      <c r="BF25" s="336">
        <f t="shared" si="38"/>
        <v>0</v>
      </c>
      <c r="BG25" s="336">
        <f t="shared" si="38"/>
        <v>0</v>
      </c>
      <c r="BH25" s="336">
        <f t="shared" si="38"/>
        <v>0</v>
      </c>
      <c r="BI25" s="336">
        <f t="shared" si="38"/>
        <v>0</v>
      </c>
      <c r="BJ25" s="336">
        <f t="shared" si="38"/>
        <v>0</v>
      </c>
      <c r="BK25" s="269"/>
      <c r="BL25" s="269"/>
      <c r="BM25" s="3"/>
      <c r="BN25" s="3"/>
      <c r="BO25" s="3"/>
      <c r="BP25" s="3"/>
      <c r="BQ25" s="3"/>
      <c r="BR25" s="3"/>
      <c r="BS25" s="3"/>
      <c r="BT25" s="3"/>
    </row>
  </sheetData>
  <mergeCells count="2">
    <mergeCell ref="D4:E5"/>
    <mergeCell ref="D6:E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34"/>
  <sheetViews>
    <sheetView workbookViewId="0"/>
  </sheetViews>
  <sheetFormatPr defaultColWidth="17.28515625" defaultRowHeight="15" customHeight="1"/>
  <cols>
    <col min="1" max="17" width="8.7109375" customWidth="1"/>
  </cols>
  <sheetData>
    <row r="1" spans="1:3" ht="12.75" customHeight="1">
      <c r="A1" s="337">
        <v>1</v>
      </c>
      <c r="B1" s="338">
        <v>0</v>
      </c>
      <c r="C1" s="339">
        <v>0</v>
      </c>
    </row>
    <row r="2" spans="1:3" ht="12.75" customHeight="1">
      <c r="A2" s="337">
        <v>1.5</v>
      </c>
      <c r="B2" s="338">
        <v>2</v>
      </c>
      <c r="C2" s="339">
        <v>0.18</v>
      </c>
    </row>
    <row r="3" spans="1:3" ht="12.75" customHeight="1">
      <c r="A3" s="337">
        <v>2</v>
      </c>
      <c r="B3" s="338">
        <v>1</v>
      </c>
      <c r="C3" s="339">
        <v>0.09</v>
      </c>
    </row>
    <row r="4" spans="1:3" ht="12.75" customHeight="1">
      <c r="A4" s="337">
        <v>2.5</v>
      </c>
      <c r="B4" s="338">
        <v>2</v>
      </c>
      <c r="C4" s="339">
        <v>0.18</v>
      </c>
    </row>
    <row r="5" spans="1:3" ht="12.75" customHeight="1">
      <c r="A5" s="337">
        <v>3</v>
      </c>
      <c r="B5" s="338">
        <v>3</v>
      </c>
      <c r="C5" s="339">
        <v>0.27</v>
      </c>
    </row>
    <row r="6" spans="1:3" ht="12.75" customHeight="1">
      <c r="A6" s="337">
        <v>3.5</v>
      </c>
      <c r="B6" s="338">
        <v>1</v>
      </c>
      <c r="C6" s="339">
        <v>0.09</v>
      </c>
    </row>
    <row r="7" spans="1:3" ht="12.75" customHeight="1">
      <c r="A7" s="337">
        <v>4</v>
      </c>
      <c r="B7" s="338">
        <v>1</v>
      </c>
      <c r="C7" s="339">
        <v>0.09</v>
      </c>
    </row>
    <row r="8" spans="1:3" ht="12.75" customHeight="1">
      <c r="A8" s="337">
        <v>4.5</v>
      </c>
      <c r="B8" s="338">
        <v>0</v>
      </c>
      <c r="C8" s="339">
        <v>0</v>
      </c>
    </row>
    <row r="9" spans="1:3" ht="12.75" customHeight="1">
      <c r="A9" s="337">
        <v>5</v>
      </c>
      <c r="B9" s="338">
        <v>0</v>
      </c>
      <c r="C9" s="339">
        <v>0</v>
      </c>
    </row>
    <row r="10" spans="1:3" ht="12.75" customHeight="1">
      <c r="A10" s="337" t="s">
        <v>406</v>
      </c>
      <c r="B10" s="338">
        <v>0</v>
      </c>
      <c r="C10" s="339">
        <v>0</v>
      </c>
    </row>
    <row r="11" spans="1:3" ht="12.75" customHeight="1"/>
    <row r="12" spans="1:3" ht="12.75" customHeight="1"/>
    <row r="13" spans="1:3" ht="12.75" customHeight="1"/>
    <row r="14" spans="1:3" ht="12.75" customHeight="1"/>
    <row r="15" spans="1:3" ht="12.75" customHeight="1"/>
    <row r="16" spans="1:3"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P55"/>
  <sheetViews>
    <sheetView workbookViewId="0">
      <pane ySplit="3" topLeftCell="A4" activePane="bottomLeft" state="frozen"/>
      <selection pane="bottomLeft" activeCell="B5" sqref="B5"/>
    </sheetView>
  </sheetViews>
  <sheetFormatPr defaultColWidth="17.28515625" defaultRowHeight="15" customHeight="1"/>
  <cols>
    <col min="1" max="1" width="4.42578125" customWidth="1"/>
    <col min="2" max="2" width="4.7109375" customWidth="1"/>
    <col min="3" max="4" width="8.85546875" customWidth="1"/>
    <col min="5" max="5" width="32.85546875" customWidth="1"/>
    <col min="6" max="6" width="11.140625" customWidth="1"/>
    <col min="7" max="16" width="8.85546875" customWidth="1"/>
  </cols>
  <sheetData>
    <row r="1" spans="1:16" ht="14.25" customHeight="1">
      <c r="A1" s="1"/>
      <c r="B1" s="1"/>
      <c r="C1" s="1"/>
      <c r="D1" s="1"/>
      <c r="E1" s="1"/>
      <c r="F1" s="1"/>
      <c r="G1" s="1"/>
      <c r="H1" s="3"/>
      <c r="I1" s="3"/>
      <c r="J1" s="3"/>
      <c r="K1" s="3"/>
      <c r="L1" s="3"/>
      <c r="M1" s="3"/>
      <c r="N1" s="3"/>
      <c r="O1" s="3"/>
      <c r="P1" s="3"/>
    </row>
    <row r="2" spans="1:16" ht="33" customHeight="1">
      <c r="A2" s="1"/>
      <c r="B2" s="5" t="s">
        <v>2</v>
      </c>
      <c r="C2" s="5"/>
      <c r="D2" s="1"/>
      <c r="E2" s="1"/>
      <c r="F2" s="1"/>
      <c r="G2" s="1"/>
      <c r="H2" s="3"/>
      <c r="I2" s="3"/>
      <c r="J2" s="3"/>
      <c r="K2" s="3"/>
      <c r="L2" s="3"/>
      <c r="M2" s="3"/>
      <c r="N2" s="3"/>
      <c r="O2" s="3"/>
      <c r="P2" s="3"/>
    </row>
    <row r="3" spans="1:16" ht="14.25" customHeight="1">
      <c r="A3" s="7"/>
      <c r="B3" s="7"/>
      <c r="C3" s="7"/>
      <c r="D3" s="7"/>
      <c r="E3" s="7"/>
      <c r="F3" s="7"/>
      <c r="G3" s="7"/>
      <c r="H3" s="3"/>
      <c r="I3" s="3"/>
      <c r="J3" s="3"/>
      <c r="K3" s="3"/>
      <c r="L3" s="3"/>
      <c r="M3" s="3"/>
      <c r="N3" s="3"/>
      <c r="O3" s="3"/>
      <c r="P3" s="3"/>
    </row>
    <row r="4" spans="1:16" ht="14.25" customHeight="1">
      <c r="A4" s="1"/>
      <c r="B4" s="1"/>
      <c r="C4" s="1"/>
      <c r="D4" s="1"/>
      <c r="E4" s="12"/>
      <c r="F4" s="1"/>
      <c r="G4" s="1"/>
      <c r="H4" s="3"/>
      <c r="I4" s="3"/>
      <c r="J4" s="3"/>
      <c r="K4" s="3"/>
      <c r="L4" s="3"/>
      <c r="M4" s="3"/>
      <c r="N4" s="3"/>
      <c r="O4" s="3"/>
      <c r="P4" s="3"/>
    </row>
    <row r="5" spans="1:16" ht="14.25" customHeight="1">
      <c r="A5" s="1"/>
      <c r="B5" s="1"/>
      <c r="C5" s="1"/>
      <c r="D5" s="14" t="s">
        <v>6</v>
      </c>
      <c r="E5" s="20" t="s">
        <v>8</v>
      </c>
      <c r="F5" s="1"/>
      <c r="G5" s="1"/>
      <c r="H5" s="3"/>
      <c r="I5" s="3"/>
      <c r="J5" s="3"/>
      <c r="K5" s="3"/>
      <c r="L5" s="3"/>
      <c r="M5" s="3"/>
      <c r="N5" s="3"/>
      <c r="O5" s="3"/>
      <c r="P5" s="3"/>
    </row>
    <row r="6" spans="1:16" ht="14.25" customHeight="1">
      <c r="A6" s="1"/>
      <c r="B6" s="1"/>
      <c r="C6" s="1"/>
      <c r="D6" s="1"/>
      <c r="E6" s="1"/>
      <c r="F6" s="1"/>
      <c r="G6" s="1"/>
      <c r="H6" s="3"/>
      <c r="I6" s="3"/>
      <c r="J6" s="3"/>
      <c r="K6" s="3"/>
      <c r="L6" s="3"/>
      <c r="M6" s="3"/>
      <c r="N6" s="3"/>
      <c r="O6" s="3"/>
      <c r="P6" s="3"/>
    </row>
    <row r="7" spans="1:16" ht="24.75" customHeight="1">
      <c r="A7" s="1"/>
      <c r="B7" s="1"/>
      <c r="C7" s="1"/>
      <c r="D7" s="1"/>
      <c r="E7" s="22" t="s">
        <v>11</v>
      </c>
      <c r="F7" s="1"/>
      <c r="G7" s="1"/>
      <c r="H7" s="3"/>
      <c r="I7" s="3"/>
      <c r="J7" s="3"/>
      <c r="K7" s="3"/>
      <c r="L7" s="3"/>
      <c r="M7" s="3"/>
      <c r="N7" s="3"/>
      <c r="O7" s="3"/>
      <c r="P7" s="3"/>
    </row>
    <row r="8" spans="1:16" ht="14.25" customHeight="1">
      <c r="A8" s="1"/>
      <c r="B8" s="1"/>
      <c r="C8" s="1"/>
      <c r="D8" s="1"/>
      <c r="E8" s="14"/>
      <c r="F8" s="1"/>
      <c r="G8" s="1"/>
      <c r="H8" s="3"/>
      <c r="I8" s="3"/>
      <c r="J8" s="3"/>
      <c r="K8" s="3"/>
      <c r="L8" s="3"/>
      <c r="M8" s="3"/>
      <c r="N8" s="3"/>
      <c r="O8" s="3"/>
      <c r="P8" s="3"/>
    </row>
    <row r="9" spans="1:16" ht="14.25" customHeight="1">
      <c r="A9" s="1"/>
      <c r="B9" s="1"/>
      <c r="C9" s="1"/>
      <c r="D9" s="1"/>
      <c r="E9" s="14"/>
      <c r="F9" s="1"/>
      <c r="G9" s="1"/>
      <c r="H9" s="3"/>
      <c r="I9" s="3"/>
      <c r="J9" s="3"/>
      <c r="K9" s="3"/>
      <c r="L9" s="3"/>
      <c r="M9" s="3"/>
      <c r="N9" s="3"/>
      <c r="O9" s="3"/>
      <c r="P9" s="3"/>
    </row>
    <row r="10" spans="1:16" ht="14.25" customHeight="1">
      <c r="A10" s="1"/>
      <c r="B10" s="1"/>
      <c r="C10" s="1"/>
      <c r="D10" s="1"/>
      <c r="E10" s="24"/>
      <c r="F10" s="1"/>
      <c r="G10" s="1"/>
      <c r="H10" s="3"/>
      <c r="I10" s="3"/>
      <c r="J10" s="3"/>
      <c r="K10" s="3"/>
      <c r="L10" s="3"/>
      <c r="M10" s="3"/>
      <c r="N10" s="3"/>
      <c r="O10" s="3"/>
      <c r="P10" s="3"/>
    </row>
    <row r="11" spans="1:16" ht="14.25" customHeight="1">
      <c r="A11" s="1"/>
      <c r="B11" s="1"/>
      <c r="C11" s="1"/>
      <c r="D11" s="1"/>
      <c r="E11" s="24"/>
      <c r="F11" s="1"/>
      <c r="G11" s="1"/>
      <c r="H11" s="3"/>
      <c r="I11" s="3"/>
      <c r="J11" s="3"/>
      <c r="K11" s="3"/>
      <c r="L11" s="3"/>
      <c r="M11" s="3"/>
      <c r="N11" s="3"/>
      <c r="O11" s="3"/>
      <c r="P11" s="3"/>
    </row>
    <row r="12" spans="1:16" ht="14.25" customHeight="1">
      <c r="A12" s="1"/>
      <c r="B12" s="1"/>
      <c r="C12" s="1"/>
      <c r="D12" s="1"/>
      <c r="E12" s="1"/>
      <c r="F12" s="1"/>
      <c r="G12" s="1"/>
      <c r="H12" s="3"/>
      <c r="I12" s="3"/>
      <c r="J12" s="3"/>
      <c r="K12" s="3"/>
      <c r="L12" s="3"/>
      <c r="M12" s="3"/>
      <c r="N12" s="3"/>
      <c r="O12" s="3"/>
      <c r="P12" s="3"/>
    </row>
    <row r="13" spans="1:16" ht="14.25" customHeight="1">
      <c r="A13" s="1"/>
      <c r="B13" s="1"/>
      <c r="C13" s="1"/>
      <c r="D13" s="1"/>
      <c r="E13" s="1"/>
      <c r="F13" s="1"/>
      <c r="G13" s="1"/>
      <c r="H13" s="3"/>
      <c r="I13" s="3"/>
      <c r="J13" s="3"/>
      <c r="K13" s="3"/>
      <c r="L13" s="3"/>
      <c r="M13" s="3"/>
      <c r="N13" s="3"/>
      <c r="O13" s="3"/>
      <c r="P13" s="3"/>
    </row>
    <row r="14" spans="1:16" ht="14.25" customHeight="1">
      <c r="A14" s="1"/>
      <c r="B14" s="1"/>
      <c r="C14" s="1"/>
      <c r="D14" s="1"/>
      <c r="E14" s="1"/>
      <c r="F14" s="1"/>
      <c r="G14" s="1"/>
      <c r="H14" s="3"/>
      <c r="I14" s="3"/>
      <c r="J14" s="3"/>
      <c r="K14" s="3"/>
      <c r="L14" s="3"/>
      <c r="M14" s="3"/>
      <c r="N14" s="3"/>
      <c r="O14" s="3"/>
      <c r="P14" s="3"/>
    </row>
    <row r="15" spans="1:16" ht="14.25" customHeight="1">
      <c r="A15" s="1"/>
      <c r="B15" s="1"/>
      <c r="C15" s="1"/>
      <c r="D15" s="1"/>
      <c r="E15" s="1"/>
      <c r="F15" s="1"/>
      <c r="G15" s="1"/>
      <c r="H15" s="3"/>
      <c r="I15" s="3"/>
      <c r="J15" s="3"/>
      <c r="K15" s="3"/>
      <c r="L15" s="3"/>
      <c r="M15" s="3"/>
      <c r="N15" s="3"/>
      <c r="O15" s="3"/>
      <c r="P15" s="3"/>
    </row>
    <row r="16" spans="1:16" ht="14.25" customHeight="1">
      <c r="A16" s="1"/>
      <c r="B16" s="1"/>
      <c r="C16" s="1"/>
      <c r="D16" s="1"/>
      <c r="E16" s="1"/>
      <c r="F16" s="1"/>
      <c r="G16" s="1"/>
      <c r="H16" s="3"/>
      <c r="I16" s="3"/>
      <c r="J16" s="3"/>
      <c r="K16" s="3"/>
      <c r="L16" s="3"/>
      <c r="M16" s="3"/>
      <c r="N16" s="3"/>
      <c r="O16" s="3"/>
      <c r="P16" s="3"/>
    </row>
    <row r="17" spans="1:16" ht="14.25" customHeight="1">
      <c r="A17" s="1"/>
      <c r="B17" s="1"/>
      <c r="C17" s="1"/>
      <c r="D17" s="1"/>
      <c r="E17" s="1"/>
      <c r="F17" s="1"/>
      <c r="G17" s="1"/>
      <c r="H17" s="3"/>
      <c r="I17" s="3"/>
      <c r="J17" s="3"/>
      <c r="K17" s="3"/>
      <c r="L17" s="3"/>
      <c r="M17" s="3"/>
      <c r="N17" s="3"/>
      <c r="O17" s="3"/>
      <c r="P17" s="3"/>
    </row>
    <row r="18" spans="1:16" ht="14.25" customHeight="1">
      <c r="A18" s="1"/>
      <c r="B18" s="1"/>
      <c r="C18" s="1"/>
      <c r="D18" s="1"/>
      <c r="E18" s="1"/>
      <c r="F18" s="1"/>
      <c r="G18" s="1"/>
      <c r="H18" s="3"/>
      <c r="I18" s="3"/>
      <c r="J18" s="3"/>
      <c r="K18" s="3"/>
      <c r="L18" s="3"/>
      <c r="M18" s="3"/>
      <c r="N18" s="3"/>
      <c r="O18" s="3"/>
      <c r="P18" s="3"/>
    </row>
    <row r="19" spans="1:16" ht="14.25" customHeight="1">
      <c r="A19" s="1"/>
      <c r="B19" s="1"/>
      <c r="C19" s="1"/>
      <c r="D19" s="1"/>
      <c r="E19" s="1"/>
      <c r="F19" s="1"/>
      <c r="G19" s="1"/>
      <c r="H19" s="3"/>
      <c r="I19" s="3"/>
      <c r="J19" s="3"/>
      <c r="K19" s="3"/>
      <c r="L19" s="3"/>
      <c r="M19" s="3"/>
      <c r="N19" s="3"/>
      <c r="O19" s="3"/>
      <c r="P19" s="3"/>
    </row>
    <row r="20" spans="1:16" ht="14.25" customHeight="1">
      <c r="A20" s="1"/>
      <c r="B20" s="1"/>
      <c r="C20" s="1"/>
      <c r="D20" s="1"/>
      <c r="E20" s="1"/>
      <c r="F20" s="1"/>
      <c r="G20" s="1"/>
      <c r="H20" s="3"/>
      <c r="I20" s="3"/>
      <c r="J20" s="3"/>
      <c r="K20" s="3"/>
      <c r="L20" s="3"/>
      <c r="M20" s="3"/>
      <c r="N20" s="3"/>
      <c r="O20" s="3"/>
      <c r="P20" s="3"/>
    </row>
    <row r="21" spans="1:16" ht="14.25" customHeight="1">
      <c r="A21" s="1"/>
      <c r="B21" s="1"/>
      <c r="C21" s="1"/>
      <c r="D21" s="1"/>
      <c r="E21" s="1"/>
      <c r="F21" s="1"/>
      <c r="G21" s="1"/>
      <c r="H21" s="3"/>
      <c r="I21" s="3"/>
      <c r="J21" s="3"/>
      <c r="K21" s="3"/>
      <c r="L21" s="3"/>
      <c r="M21" s="3"/>
      <c r="N21" s="3"/>
      <c r="O21" s="3"/>
      <c r="P21" s="3"/>
    </row>
    <row r="22" spans="1:16" ht="14.25" customHeight="1">
      <c r="A22" s="1"/>
      <c r="B22" s="1"/>
      <c r="C22" s="1"/>
      <c r="D22" s="1"/>
      <c r="E22" s="1"/>
      <c r="F22" s="1"/>
      <c r="G22" s="1"/>
      <c r="H22" s="3"/>
      <c r="I22" s="3"/>
      <c r="J22" s="3"/>
      <c r="K22" s="3"/>
      <c r="L22" s="3"/>
      <c r="M22" s="3"/>
      <c r="N22" s="3"/>
      <c r="O22" s="3"/>
      <c r="P22" s="3"/>
    </row>
    <row r="23" spans="1:16" ht="14.25" customHeight="1">
      <c r="A23" s="1"/>
      <c r="B23" s="1"/>
      <c r="C23" s="1"/>
      <c r="D23" s="1"/>
      <c r="E23" s="1"/>
      <c r="F23" s="1"/>
      <c r="G23" s="1"/>
      <c r="H23" s="3"/>
      <c r="I23" s="3"/>
      <c r="J23" s="3"/>
      <c r="K23" s="3"/>
      <c r="L23" s="3"/>
      <c r="M23" s="3"/>
      <c r="N23" s="3"/>
      <c r="O23" s="3"/>
      <c r="P23" s="3"/>
    </row>
    <row r="24" spans="1:16" ht="14.25" customHeight="1">
      <c r="A24" s="1"/>
      <c r="B24" s="1"/>
      <c r="C24" s="1"/>
      <c r="D24" s="1"/>
      <c r="E24" s="1"/>
      <c r="F24" s="1"/>
      <c r="G24" s="1"/>
      <c r="H24" s="3"/>
      <c r="I24" s="3"/>
      <c r="J24" s="3"/>
      <c r="K24" s="3"/>
      <c r="L24" s="3"/>
      <c r="M24" s="3"/>
      <c r="N24" s="3"/>
      <c r="O24" s="3"/>
      <c r="P24" s="3"/>
    </row>
    <row r="25" spans="1:16" ht="14.25" customHeight="1">
      <c r="A25" s="1"/>
      <c r="B25" s="1"/>
      <c r="C25" s="1"/>
      <c r="D25" s="1"/>
      <c r="E25" s="1"/>
      <c r="F25" s="1"/>
      <c r="G25" s="1"/>
      <c r="H25" s="3"/>
      <c r="I25" s="3"/>
      <c r="J25" s="3"/>
      <c r="K25" s="3"/>
      <c r="L25" s="3"/>
      <c r="M25" s="3"/>
      <c r="N25" s="3"/>
      <c r="O25" s="3"/>
      <c r="P25" s="3"/>
    </row>
    <row r="26" spans="1:16" ht="14.25" customHeight="1">
      <c r="A26" s="1"/>
      <c r="B26" s="1"/>
      <c r="C26" s="1"/>
      <c r="D26" s="1"/>
      <c r="E26" s="1"/>
      <c r="F26" s="1"/>
      <c r="G26" s="1"/>
      <c r="H26" s="3"/>
      <c r="I26" s="3"/>
      <c r="J26" s="3"/>
      <c r="K26" s="3"/>
      <c r="L26" s="3"/>
      <c r="M26" s="3"/>
      <c r="N26" s="3"/>
      <c r="O26" s="3"/>
      <c r="P26" s="3"/>
    </row>
    <row r="27" spans="1:16" ht="14.25" customHeight="1">
      <c r="A27" s="1"/>
      <c r="B27" s="1"/>
      <c r="C27" s="1"/>
      <c r="D27" s="1"/>
      <c r="E27" s="1"/>
      <c r="F27" s="1"/>
      <c r="G27" s="1"/>
      <c r="H27" s="3"/>
      <c r="I27" s="3"/>
      <c r="J27" s="3"/>
      <c r="K27" s="3"/>
      <c r="L27" s="3"/>
      <c r="M27" s="3"/>
      <c r="N27" s="3"/>
      <c r="O27" s="3"/>
      <c r="P27" s="3"/>
    </row>
    <row r="28" spans="1:16" ht="14.25" customHeight="1">
      <c r="A28" s="1"/>
      <c r="B28" s="1"/>
      <c r="C28" s="1"/>
      <c r="D28" s="1"/>
      <c r="E28" s="1"/>
      <c r="F28" s="1"/>
      <c r="G28" s="1"/>
      <c r="H28" s="3"/>
      <c r="I28" s="3"/>
      <c r="J28" s="3"/>
      <c r="K28" s="3"/>
      <c r="L28" s="3"/>
      <c r="M28" s="3"/>
      <c r="N28" s="3"/>
      <c r="O28" s="3"/>
      <c r="P28" s="3"/>
    </row>
    <row r="29" spans="1:16" ht="14.25" customHeight="1">
      <c r="A29" s="1"/>
      <c r="B29" s="1"/>
      <c r="C29" s="1"/>
      <c r="D29" s="1"/>
      <c r="E29" s="1"/>
      <c r="F29" s="1"/>
      <c r="G29" s="1"/>
      <c r="H29" s="3"/>
      <c r="I29" s="3"/>
      <c r="J29" s="3"/>
      <c r="K29" s="3"/>
      <c r="L29" s="3"/>
      <c r="M29" s="3"/>
      <c r="N29" s="3"/>
      <c r="O29" s="3"/>
      <c r="P29" s="3"/>
    </row>
    <row r="30" spans="1:16" ht="24.75" customHeight="1">
      <c r="A30" s="1"/>
      <c r="B30" s="1"/>
      <c r="C30" s="1"/>
      <c r="D30" s="22" t="s">
        <v>14</v>
      </c>
      <c r="E30" s="12"/>
      <c r="F30" s="1"/>
      <c r="G30" s="1"/>
      <c r="H30" s="3"/>
      <c r="I30" s="3"/>
      <c r="J30" s="3"/>
      <c r="K30" s="3"/>
      <c r="L30" s="3"/>
      <c r="M30" s="3"/>
      <c r="N30" s="3"/>
      <c r="O30" s="3"/>
      <c r="P30" s="3"/>
    </row>
    <row r="31" spans="1:16" ht="14.25" customHeight="1">
      <c r="A31" s="1"/>
      <c r="B31" s="1"/>
      <c r="C31" s="1"/>
      <c r="D31" s="1"/>
      <c r="E31" s="28" t="s">
        <v>15</v>
      </c>
      <c r="F31" s="1"/>
      <c r="G31" s="1"/>
      <c r="H31" s="3"/>
      <c r="I31" s="3"/>
      <c r="J31" s="3"/>
      <c r="K31" s="3"/>
      <c r="L31" s="3"/>
      <c r="M31" s="3"/>
      <c r="N31" s="3"/>
      <c r="O31" s="3"/>
      <c r="P31" s="3"/>
    </row>
    <row r="32" spans="1:16">
      <c r="A32" s="1"/>
      <c r="B32" s="1"/>
      <c r="C32" s="1"/>
      <c r="D32" s="1"/>
      <c r="E32" s="30" t="s">
        <v>18</v>
      </c>
      <c r="F32" s="31" t="s">
        <v>19</v>
      </c>
      <c r="G32" s="32"/>
      <c r="H32" s="3"/>
      <c r="I32" s="3"/>
      <c r="J32" s="3"/>
      <c r="K32" s="3"/>
      <c r="L32" s="3"/>
      <c r="M32" s="3"/>
      <c r="N32" s="3"/>
      <c r="O32" s="3"/>
      <c r="P32" s="3"/>
    </row>
    <row r="33" spans="1:16" ht="62.25" customHeight="1">
      <c r="A33" s="1"/>
      <c r="B33" s="1"/>
      <c r="C33" s="1"/>
      <c r="D33" s="1"/>
      <c r="E33" s="30" t="s">
        <v>20</v>
      </c>
      <c r="F33" s="352" t="s">
        <v>21</v>
      </c>
      <c r="G33" s="353"/>
      <c r="H33" s="353"/>
      <c r="I33" s="353"/>
      <c r="J33" s="353"/>
      <c r="K33" s="353"/>
      <c r="L33" s="353"/>
      <c r="M33" s="353"/>
      <c r="N33" s="353"/>
      <c r="O33" s="353"/>
      <c r="P33" s="354"/>
    </row>
    <row r="34" spans="1:16" ht="34.5" customHeight="1">
      <c r="A34" s="1"/>
      <c r="B34" s="1"/>
      <c r="C34" s="1"/>
      <c r="D34" s="1"/>
      <c r="E34" s="30" t="s">
        <v>26</v>
      </c>
      <c r="F34" s="352" t="s">
        <v>27</v>
      </c>
      <c r="G34" s="353"/>
      <c r="H34" s="353"/>
      <c r="I34" s="353"/>
      <c r="J34" s="353"/>
      <c r="K34" s="353"/>
      <c r="L34" s="353"/>
      <c r="M34" s="353"/>
      <c r="N34" s="353"/>
      <c r="O34" s="353"/>
      <c r="P34" s="354"/>
    </row>
    <row r="35" spans="1:16" ht="45" customHeight="1">
      <c r="A35" s="1"/>
      <c r="B35" s="1"/>
      <c r="C35" s="1"/>
      <c r="D35" s="1"/>
      <c r="E35" s="30" t="s">
        <v>28</v>
      </c>
      <c r="F35" s="352" t="s">
        <v>29</v>
      </c>
      <c r="G35" s="353"/>
      <c r="H35" s="353"/>
      <c r="I35" s="353"/>
      <c r="J35" s="353"/>
      <c r="K35" s="353"/>
      <c r="L35" s="353"/>
      <c r="M35" s="353"/>
      <c r="N35" s="353"/>
      <c r="O35" s="353"/>
      <c r="P35" s="354"/>
    </row>
    <row r="36" spans="1:16" ht="14.25" customHeight="1">
      <c r="A36" s="1"/>
      <c r="B36" s="1"/>
      <c r="C36" s="1"/>
      <c r="D36" s="1"/>
      <c r="E36" s="1"/>
      <c r="F36" s="1"/>
      <c r="G36" s="1"/>
      <c r="H36" s="3"/>
      <c r="I36" s="3"/>
      <c r="J36" s="3"/>
      <c r="K36" s="3"/>
      <c r="L36" s="3"/>
      <c r="M36" s="3"/>
      <c r="N36" s="3"/>
      <c r="O36" s="3"/>
      <c r="P36" s="3"/>
    </row>
    <row r="37" spans="1:16" ht="14.25" customHeight="1">
      <c r="A37" s="1"/>
      <c r="B37" s="1"/>
      <c r="C37" s="1"/>
      <c r="D37" s="1"/>
      <c r="E37" s="1"/>
      <c r="F37" s="1"/>
      <c r="G37" s="1"/>
      <c r="H37" s="3"/>
      <c r="I37" s="3"/>
      <c r="J37" s="3"/>
      <c r="K37" s="3"/>
      <c r="L37" s="3"/>
      <c r="M37" s="3"/>
      <c r="N37" s="3"/>
      <c r="O37" s="3"/>
      <c r="P37" s="3"/>
    </row>
    <row r="38" spans="1:16" ht="14.25" customHeight="1">
      <c r="A38" s="1"/>
      <c r="B38" s="1"/>
      <c r="C38" s="1"/>
      <c r="D38" s="1"/>
      <c r="E38" s="1"/>
      <c r="F38" s="1"/>
      <c r="G38" s="1"/>
      <c r="H38" s="3"/>
      <c r="I38" s="3"/>
      <c r="J38" s="3"/>
      <c r="K38" s="3"/>
      <c r="L38" s="3"/>
      <c r="M38" s="3"/>
      <c r="N38" s="3"/>
      <c r="O38" s="3"/>
      <c r="P38" s="3"/>
    </row>
    <row r="39" spans="1:16" ht="24.75" customHeight="1">
      <c r="A39" s="1"/>
      <c r="B39" s="1"/>
      <c r="C39" s="1"/>
      <c r="D39" s="22" t="s">
        <v>30</v>
      </c>
      <c r="E39" s="12"/>
      <c r="F39" s="1"/>
      <c r="G39" s="1"/>
      <c r="H39" s="3"/>
      <c r="I39" s="3"/>
      <c r="J39" s="3"/>
      <c r="K39" s="3"/>
      <c r="L39" s="3"/>
      <c r="M39" s="3"/>
      <c r="N39" s="3"/>
      <c r="O39" s="3"/>
      <c r="P39" s="3"/>
    </row>
    <row r="40" spans="1:16" ht="14.25" customHeight="1">
      <c r="A40" s="1"/>
      <c r="B40" s="1"/>
      <c r="C40" s="1"/>
      <c r="D40" s="1"/>
      <c r="E40" s="12"/>
      <c r="F40" s="1"/>
      <c r="G40" s="1"/>
      <c r="H40" s="3"/>
      <c r="I40" s="3"/>
      <c r="J40" s="3"/>
      <c r="K40" s="3"/>
      <c r="L40" s="3"/>
      <c r="M40" s="3"/>
      <c r="N40" s="3"/>
      <c r="O40" s="3"/>
      <c r="P40" s="3"/>
    </row>
    <row r="41" spans="1:16" ht="14.25" customHeight="1">
      <c r="A41" s="1"/>
      <c r="B41" s="1"/>
      <c r="C41" s="1"/>
      <c r="D41" s="1"/>
      <c r="E41" s="41"/>
      <c r="F41" s="42" t="s">
        <v>31</v>
      </c>
      <c r="G41" s="1"/>
      <c r="H41" s="3"/>
      <c r="I41" s="3"/>
      <c r="J41" s="3"/>
      <c r="K41" s="3"/>
      <c r="L41" s="3"/>
      <c r="M41" s="3"/>
      <c r="N41" s="3"/>
      <c r="O41" s="3"/>
      <c r="P41" s="3"/>
    </row>
    <row r="42" spans="1:16" ht="14.25" customHeight="1">
      <c r="A42" s="1"/>
      <c r="B42" s="1"/>
      <c r="C42" s="1"/>
      <c r="D42" s="1"/>
      <c r="E42" s="43"/>
      <c r="F42" s="42" t="s">
        <v>33</v>
      </c>
      <c r="G42" s="1"/>
      <c r="H42" s="3"/>
      <c r="I42" s="3"/>
      <c r="J42" s="3"/>
      <c r="K42" s="3"/>
      <c r="L42" s="3"/>
      <c r="M42" s="3"/>
      <c r="N42" s="3"/>
      <c r="O42" s="3"/>
      <c r="P42" s="3"/>
    </row>
    <row r="43" spans="1:16" ht="14.25" customHeight="1">
      <c r="A43" s="1"/>
      <c r="B43" s="1"/>
      <c r="C43" s="1"/>
      <c r="D43" s="1"/>
      <c r="E43" s="1"/>
      <c r="F43" s="1"/>
      <c r="G43" s="1"/>
      <c r="H43" s="3"/>
      <c r="I43" s="3"/>
      <c r="J43" s="3"/>
      <c r="K43" s="3"/>
      <c r="L43" s="3"/>
      <c r="M43" s="3"/>
      <c r="N43" s="3"/>
      <c r="O43" s="3"/>
      <c r="P43" s="3"/>
    </row>
    <row r="44" spans="1:16" ht="14.25" customHeight="1">
      <c r="A44" s="1"/>
      <c r="B44" s="1"/>
      <c r="C44" s="1"/>
      <c r="D44" s="1"/>
      <c r="E44" s="44"/>
      <c r="F44" s="42" t="s">
        <v>36</v>
      </c>
      <c r="G44" s="1"/>
      <c r="H44" s="3"/>
      <c r="I44" s="3"/>
      <c r="J44" s="3"/>
      <c r="K44" s="3"/>
      <c r="L44" s="3"/>
      <c r="M44" s="3"/>
      <c r="N44" s="3"/>
      <c r="O44" s="3"/>
      <c r="P44" s="3"/>
    </row>
    <row r="45" spans="1:16" ht="14.25" customHeight="1">
      <c r="A45" s="1"/>
      <c r="B45" s="1"/>
      <c r="C45" s="1"/>
      <c r="D45" s="1"/>
      <c r="E45" s="46"/>
      <c r="F45" s="42" t="s">
        <v>37</v>
      </c>
      <c r="G45" s="1"/>
      <c r="H45" s="3"/>
      <c r="I45" s="3"/>
      <c r="J45" s="3"/>
      <c r="K45" s="3"/>
      <c r="L45" s="3"/>
      <c r="M45" s="3"/>
      <c r="N45" s="3"/>
      <c r="O45" s="3"/>
      <c r="P45" s="3"/>
    </row>
    <row r="46" spans="1:16" ht="14.25" customHeight="1">
      <c r="A46" s="1"/>
      <c r="B46" s="1"/>
      <c r="C46" s="1"/>
      <c r="D46" s="1"/>
      <c r="E46" s="1"/>
      <c r="F46" s="42"/>
      <c r="G46" s="1"/>
      <c r="H46" s="3"/>
      <c r="I46" s="3"/>
      <c r="J46" s="3"/>
      <c r="K46" s="3"/>
      <c r="L46" s="3"/>
      <c r="M46" s="3"/>
      <c r="N46" s="3"/>
      <c r="O46" s="3"/>
      <c r="P46" s="3"/>
    </row>
    <row r="47" spans="1:16" ht="14.25" customHeight="1">
      <c r="A47" s="1"/>
      <c r="B47" s="1"/>
      <c r="C47" s="1"/>
      <c r="D47" s="1"/>
      <c r="E47" s="49"/>
      <c r="F47" s="42" t="s">
        <v>41</v>
      </c>
      <c r="G47" s="1"/>
      <c r="H47" s="3"/>
      <c r="I47" s="3"/>
      <c r="J47" s="3"/>
      <c r="K47" s="3"/>
      <c r="L47" s="3"/>
      <c r="M47" s="3"/>
      <c r="N47" s="3"/>
      <c r="O47" s="3"/>
      <c r="P47" s="3"/>
    </row>
    <row r="48" spans="1:16" ht="14.25" customHeight="1">
      <c r="A48" s="1"/>
      <c r="B48" s="1"/>
      <c r="C48" s="1"/>
      <c r="D48" s="1"/>
      <c r="E48" s="1"/>
      <c r="F48" s="42"/>
      <c r="G48" s="1"/>
      <c r="H48" s="3"/>
      <c r="I48" s="3"/>
      <c r="J48" s="3"/>
      <c r="K48" s="3"/>
      <c r="L48" s="3"/>
      <c r="M48" s="3"/>
      <c r="N48" s="3"/>
      <c r="O48" s="3"/>
      <c r="P48" s="3"/>
    </row>
    <row r="49" spans="1:16" ht="14.25" customHeight="1">
      <c r="A49" s="1"/>
      <c r="B49" s="1"/>
      <c r="C49" s="1"/>
      <c r="D49" s="1"/>
      <c r="E49" s="51"/>
      <c r="F49" s="42" t="s">
        <v>43</v>
      </c>
      <c r="G49" s="1"/>
      <c r="H49" s="3"/>
      <c r="I49" s="3"/>
      <c r="J49" s="3"/>
      <c r="K49" s="3"/>
      <c r="L49" s="3"/>
      <c r="M49" s="3"/>
      <c r="N49" s="3"/>
      <c r="O49" s="3"/>
      <c r="P49" s="3"/>
    </row>
    <row r="50" spans="1:16" ht="14.25" customHeight="1">
      <c r="A50" s="1"/>
      <c r="B50" s="1"/>
      <c r="C50" s="1"/>
      <c r="D50" s="1"/>
      <c r="E50" s="53"/>
      <c r="F50" s="42" t="s">
        <v>45</v>
      </c>
      <c r="G50" s="1"/>
      <c r="H50" s="3"/>
      <c r="I50" s="3"/>
      <c r="J50" s="3"/>
      <c r="K50" s="3"/>
      <c r="L50" s="3"/>
      <c r="M50" s="3"/>
      <c r="N50" s="3"/>
      <c r="O50" s="3"/>
      <c r="P50" s="3"/>
    </row>
    <row r="51" spans="1:16" ht="14.25" customHeight="1">
      <c r="A51" s="1"/>
      <c r="B51" s="1"/>
      <c r="C51" s="1"/>
      <c r="D51" s="1"/>
      <c r="E51" s="55"/>
      <c r="F51" s="42" t="s">
        <v>46</v>
      </c>
      <c r="G51" s="1"/>
      <c r="H51" s="3"/>
      <c r="I51" s="3"/>
      <c r="J51" s="3"/>
      <c r="K51" s="3"/>
      <c r="L51" s="3"/>
      <c r="M51" s="3"/>
      <c r="N51" s="3"/>
      <c r="O51" s="3"/>
      <c r="P51" s="3"/>
    </row>
    <row r="52" spans="1:16" ht="14.25" customHeight="1">
      <c r="A52" s="1"/>
      <c r="B52" s="1"/>
      <c r="C52" s="1"/>
      <c r="D52" s="1"/>
      <c r="E52" s="1"/>
      <c r="F52" s="42"/>
      <c r="G52" s="1"/>
      <c r="H52" s="3"/>
      <c r="I52" s="3"/>
      <c r="J52" s="3"/>
      <c r="K52" s="3"/>
      <c r="L52" s="3"/>
      <c r="M52" s="3"/>
      <c r="N52" s="3"/>
      <c r="O52" s="3"/>
      <c r="P52" s="3"/>
    </row>
    <row r="53" spans="1:16" ht="14.25" customHeight="1">
      <c r="A53" s="1"/>
      <c r="B53" s="1"/>
      <c r="C53" s="1"/>
      <c r="D53" s="1"/>
      <c r="E53" s="60"/>
      <c r="F53" s="42" t="s">
        <v>50</v>
      </c>
      <c r="G53" s="1"/>
      <c r="H53" s="3"/>
      <c r="I53" s="3"/>
      <c r="J53" s="3"/>
      <c r="K53" s="3"/>
      <c r="L53" s="3"/>
      <c r="M53" s="3"/>
      <c r="N53" s="3"/>
      <c r="O53" s="3"/>
      <c r="P53" s="3"/>
    </row>
    <row r="54" spans="1:16" ht="14.25" customHeight="1">
      <c r="A54" s="1"/>
      <c r="B54" s="1"/>
      <c r="C54" s="1"/>
      <c r="D54" s="1"/>
      <c r="E54" s="62"/>
      <c r="F54" s="42" t="s">
        <v>51</v>
      </c>
      <c r="G54" s="1"/>
      <c r="H54" s="3"/>
      <c r="I54" s="3"/>
      <c r="J54" s="3"/>
      <c r="K54" s="3"/>
      <c r="L54" s="3"/>
      <c r="M54" s="3"/>
      <c r="N54" s="3"/>
      <c r="O54" s="3"/>
      <c r="P54" s="3"/>
    </row>
    <row r="55" spans="1:16" ht="14.25" customHeight="1">
      <c r="A55" s="1"/>
      <c r="B55" s="1"/>
      <c r="C55" s="1"/>
      <c r="D55" s="1"/>
      <c r="E55" s="1"/>
      <c r="F55" s="1"/>
      <c r="G55" s="1"/>
      <c r="H55" s="3"/>
      <c r="I55" s="3"/>
      <c r="J55" s="3"/>
      <c r="K55" s="3"/>
      <c r="L55" s="3"/>
      <c r="M55" s="3"/>
      <c r="N55" s="3"/>
      <c r="O55" s="3"/>
      <c r="P55" s="3"/>
    </row>
  </sheetData>
  <mergeCells count="3">
    <mergeCell ref="F33:P33"/>
    <mergeCell ref="F34:P34"/>
    <mergeCell ref="F35:P3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N104"/>
  <sheetViews>
    <sheetView workbookViewId="0">
      <pane ySplit="3" topLeftCell="A10" activePane="bottomLeft" state="frozen"/>
      <selection pane="bottomLeft" activeCell="B5" sqref="B5"/>
    </sheetView>
  </sheetViews>
  <sheetFormatPr defaultColWidth="17.28515625" defaultRowHeight="15" customHeight="1"/>
  <cols>
    <col min="1" max="1" width="21.85546875" customWidth="1"/>
    <col min="2" max="2" width="9.7109375" customWidth="1"/>
    <col min="3" max="3" width="49.85546875" customWidth="1"/>
    <col min="4" max="4" width="12.85546875" customWidth="1"/>
    <col min="5" max="5" width="10.140625" customWidth="1"/>
    <col min="6" max="6" width="12.140625" customWidth="1"/>
    <col min="7" max="7" width="8.85546875" customWidth="1"/>
    <col min="8" max="8" width="19.28515625" hidden="1" customWidth="1"/>
    <col min="9" max="9" width="49.85546875" hidden="1" customWidth="1"/>
    <col min="10" max="10" width="12.85546875" hidden="1" customWidth="1"/>
    <col min="11" max="11" width="10.140625" hidden="1" customWidth="1"/>
    <col min="12" max="14" width="0.140625" hidden="1" customWidth="1"/>
  </cols>
  <sheetData>
    <row r="1" spans="1:14" ht="14.25" customHeight="1">
      <c r="A1" s="1"/>
      <c r="B1" s="1"/>
      <c r="C1" s="1"/>
      <c r="D1" s="1"/>
      <c r="E1" s="1"/>
      <c r="F1" s="1"/>
      <c r="G1" s="1"/>
      <c r="H1" s="1"/>
      <c r="I1" s="1"/>
      <c r="J1" s="1"/>
      <c r="K1" s="1"/>
      <c r="L1" s="1"/>
      <c r="M1" s="3"/>
      <c r="N1" s="3"/>
    </row>
    <row r="2" spans="1:14" ht="33" customHeight="1">
      <c r="A2" s="1"/>
      <c r="B2" s="5" t="s">
        <v>1</v>
      </c>
      <c r="C2" s="5"/>
      <c r="D2" s="1"/>
      <c r="E2" s="1"/>
      <c r="F2" s="1"/>
      <c r="G2" s="1"/>
      <c r="H2" s="1"/>
      <c r="I2" s="5" t="s">
        <v>3</v>
      </c>
      <c r="J2" s="1"/>
      <c r="K2" s="1"/>
      <c r="L2" s="1"/>
      <c r="M2" s="3"/>
      <c r="N2" s="3"/>
    </row>
    <row r="3" spans="1:14" ht="13.5" customHeight="1">
      <c r="A3" s="7"/>
      <c r="B3" s="7"/>
      <c r="C3" s="7"/>
      <c r="D3" s="7"/>
      <c r="E3" s="7"/>
      <c r="F3" s="7"/>
      <c r="G3" s="7"/>
      <c r="H3" s="1"/>
      <c r="I3" s="7"/>
      <c r="J3" s="7"/>
      <c r="K3" s="7"/>
      <c r="L3" s="7"/>
      <c r="M3" s="3"/>
      <c r="N3" s="3"/>
    </row>
    <row r="4" spans="1:14" ht="16.5" customHeight="1">
      <c r="A4" s="9"/>
      <c r="B4" s="9"/>
      <c r="C4" s="9"/>
      <c r="D4" s="9"/>
      <c r="E4" s="9"/>
      <c r="F4" s="9"/>
      <c r="G4" s="9"/>
      <c r="H4" s="1"/>
      <c r="I4" s="9"/>
      <c r="J4" s="9"/>
      <c r="K4" s="9"/>
      <c r="L4" s="9"/>
      <c r="M4" s="3"/>
      <c r="N4" s="3"/>
    </row>
    <row r="5" spans="1:14" ht="13.5" customHeight="1">
      <c r="A5" s="9"/>
      <c r="B5" s="11"/>
      <c r="C5" s="13" t="s">
        <v>5</v>
      </c>
      <c r="D5" s="9"/>
      <c r="E5" s="9"/>
      <c r="F5" s="9"/>
      <c r="G5" s="9"/>
      <c r="H5" s="1"/>
      <c r="I5" s="13" t="s">
        <v>7</v>
      </c>
      <c r="J5" s="9"/>
      <c r="K5" s="9"/>
      <c r="L5" s="9"/>
      <c r="M5" s="3"/>
      <c r="N5" s="3"/>
    </row>
    <row r="6" spans="1:14" ht="13.5" customHeight="1">
      <c r="A6" s="9"/>
      <c r="B6" s="11"/>
      <c r="C6" s="16" t="str">
        <f>C13</f>
        <v>ΣΥΝΟΛΟ ΑΡΧΙΚΩΝ ΑΝΑΓΚΑΙΩΝ ΚΕΦΑΛΑΙΩΝ</v>
      </c>
      <c r="D6" s="18">
        <f>D7</f>
        <v>21216.666666666664</v>
      </c>
      <c r="E6" s="9"/>
      <c r="F6" s="9"/>
      <c r="G6" s="9"/>
      <c r="H6" s="1"/>
      <c r="I6" s="16" t="str">
        <f>I13</f>
        <v>Initial start-up required funds</v>
      </c>
      <c r="J6" s="18">
        <f>J7</f>
        <v>20950</v>
      </c>
      <c r="K6" s="9"/>
      <c r="L6" s="9"/>
      <c r="M6" s="3"/>
      <c r="N6" s="3"/>
    </row>
    <row r="7" spans="1:14" ht="14.25" customHeight="1">
      <c r="A7" s="9"/>
      <c r="B7" s="11"/>
      <c r="C7" s="21" t="s">
        <v>9</v>
      </c>
      <c r="D7" s="23">
        <f>D13</f>
        <v>21216.666666666664</v>
      </c>
      <c r="E7" s="25">
        <f>D7/$D$6</f>
        <v>1</v>
      </c>
      <c r="F7" s="9"/>
      <c r="G7" s="9"/>
      <c r="H7" s="1"/>
      <c r="I7" s="21" t="s">
        <v>12</v>
      </c>
      <c r="J7" s="23">
        <f>J13</f>
        <v>20950</v>
      </c>
      <c r="K7" s="25">
        <f>J7/$D$6</f>
        <v>0.98743126472898679</v>
      </c>
      <c r="L7" s="9"/>
      <c r="M7" s="3"/>
      <c r="N7" s="3"/>
    </row>
    <row r="8" spans="1:14" ht="14.25" customHeight="1">
      <c r="A8" s="9"/>
      <c r="B8" s="11"/>
      <c r="C8" s="21" t="s">
        <v>13</v>
      </c>
      <c r="D8" s="23">
        <v>0</v>
      </c>
      <c r="E8" s="25">
        <f>D8/D6</f>
        <v>0</v>
      </c>
      <c r="F8" s="9"/>
      <c r="G8" s="9"/>
      <c r="H8" s="1"/>
      <c r="I8" s="21" t="s">
        <v>16</v>
      </c>
      <c r="J8" s="23">
        <v>0</v>
      </c>
      <c r="K8" s="25">
        <f>J8/J6</f>
        <v>0</v>
      </c>
      <c r="L8" s="9"/>
      <c r="M8" s="3"/>
      <c r="N8" s="3"/>
    </row>
    <row r="9" spans="1:14" ht="14.25" customHeight="1">
      <c r="A9" s="9"/>
      <c r="B9" s="11"/>
      <c r="C9" s="33"/>
      <c r="D9" s="9"/>
      <c r="E9" s="9"/>
      <c r="F9" s="9"/>
      <c r="G9" s="9"/>
      <c r="H9" s="1"/>
      <c r="I9" s="33"/>
      <c r="J9" s="9"/>
      <c r="K9" s="9"/>
      <c r="L9" s="9"/>
      <c r="M9" s="3"/>
      <c r="N9" s="3"/>
    </row>
    <row r="10" spans="1:14" ht="14.25" customHeight="1">
      <c r="A10" s="9"/>
      <c r="B10" s="11"/>
      <c r="C10" s="33"/>
      <c r="D10" s="9"/>
      <c r="E10" s="9"/>
      <c r="F10" s="9"/>
      <c r="G10" s="9"/>
      <c r="H10" s="1"/>
      <c r="I10" s="33"/>
      <c r="J10" s="9"/>
      <c r="K10" s="9"/>
      <c r="L10" s="9"/>
      <c r="M10" s="3"/>
      <c r="N10" s="3"/>
    </row>
    <row r="11" spans="1:14" ht="14.25" customHeight="1">
      <c r="A11" s="9"/>
      <c r="B11" s="9"/>
      <c r="C11" s="9"/>
      <c r="D11" s="9"/>
      <c r="E11" s="9"/>
      <c r="F11" s="9"/>
      <c r="G11" s="9"/>
      <c r="H11" s="1"/>
      <c r="I11" s="9"/>
      <c r="J11" s="9"/>
      <c r="K11" s="9"/>
      <c r="L11" s="9"/>
      <c r="M11" s="3"/>
      <c r="N11" s="3"/>
    </row>
    <row r="12" spans="1:14" ht="14.25" customHeight="1">
      <c r="A12" s="9"/>
      <c r="B12" s="9"/>
      <c r="C12" s="9"/>
      <c r="D12" s="9"/>
      <c r="E12" s="9"/>
      <c r="F12" s="9"/>
      <c r="G12" s="9"/>
      <c r="H12" s="1"/>
      <c r="I12" s="9"/>
      <c r="J12" s="9"/>
      <c r="K12" s="9"/>
      <c r="L12" s="9"/>
      <c r="M12" s="3"/>
      <c r="N12" s="3"/>
    </row>
    <row r="13" spans="1:14" ht="14.25" customHeight="1">
      <c r="A13" s="9"/>
      <c r="B13" s="9"/>
      <c r="C13" s="35" t="s">
        <v>22</v>
      </c>
      <c r="D13" s="36">
        <f>SUM(D14:D16)</f>
        <v>21216.666666666664</v>
      </c>
      <c r="E13" s="9"/>
      <c r="F13" s="9"/>
      <c r="G13" s="9"/>
      <c r="H13" s="1"/>
      <c r="I13" s="35" t="s">
        <v>25</v>
      </c>
      <c r="J13" s="36">
        <f>SUM(J14:J16)</f>
        <v>20950</v>
      </c>
      <c r="K13" s="9"/>
      <c r="L13" s="9"/>
      <c r="M13" s="3"/>
      <c r="N13" s="3"/>
    </row>
    <row r="14" spans="1:14" ht="14.25" customHeight="1">
      <c r="A14" s="9"/>
      <c r="B14" s="9"/>
      <c r="C14" s="38" t="str">
        <f t="shared" ref="C14:D14" si="0">C22</f>
        <v>(Α) Αρχικές ανάγκες κεφαλαίου κίνησης ταμειακών διαθεσίμων</v>
      </c>
      <c r="D14" s="40">
        <f t="shared" si="0"/>
        <v>8316.6666666666661</v>
      </c>
      <c r="E14" s="9"/>
      <c r="F14" s="9"/>
      <c r="G14" s="9"/>
      <c r="H14" s="1"/>
      <c r="I14" s="38" t="str">
        <f t="shared" ref="I14:J14" si="1">I22</f>
        <v>[A] Initial working capital needs</v>
      </c>
      <c r="J14" s="40">
        <f t="shared" si="1"/>
        <v>8050</v>
      </c>
      <c r="K14" s="9"/>
      <c r="L14" s="9"/>
      <c r="M14" s="3"/>
      <c r="N14" s="3"/>
    </row>
    <row r="15" spans="1:14" ht="14.25" customHeight="1">
      <c r="A15" s="9"/>
      <c r="B15" s="9"/>
      <c r="C15" s="38" t="str">
        <f t="shared" ref="C15:D15" si="2">C27</f>
        <v>(Β) Αρχικά έξοδα σύστασης/λειτουργίας</v>
      </c>
      <c r="D15" s="40">
        <f t="shared" si="2"/>
        <v>3900</v>
      </c>
      <c r="E15" s="9"/>
      <c r="F15" s="9"/>
      <c r="G15" s="9"/>
      <c r="H15" s="1"/>
      <c r="I15" s="38" t="str">
        <f t="shared" ref="I15:J15" si="3">I27</f>
        <v>[B] Startup operating expenses</v>
      </c>
      <c r="J15" s="40">
        <f t="shared" si="3"/>
        <v>3900</v>
      </c>
      <c r="K15" s="9"/>
      <c r="L15" s="9"/>
      <c r="M15" s="3"/>
      <c r="N15" s="3"/>
    </row>
    <row r="16" spans="1:14" ht="14.25" customHeight="1">
      <c r="A16" s="9"/>
      <c r="B16" s="9"/>
      <c r="C16" s="38" t="str">
        <f t="shared" ref="C16:D16" si="4">C67</f>
        <v>(Γ) Κεφαλαιουχικές δαπάνες</v>
      </c>
      <c r="D16" s="40">
        <f t="shared" si="4"/>
        <v>9000</v>
      </c>
      <c r="E16" s="9"/>
      <c r="F16" s="9"/>
      <c r="G16" s="9"/>
      <c r="H16" s="1"/>
      <c r="I16" s="38" t="str">
        <f t="shared" ref="I16:J16" si="5">I67</f>
        <v>[C] Startup Capital expenditures</v>
      </c>
      <c r="J16" s="40">
        <f t="shared" si="5"/>
        <v>9000</v>
      </c>
      <c r="K16" s="9"/>
      <c r="L16" s="9"/>
      <c r="M16" s="3"/>
      <c r="N16" s="3"/>
    </row>
    <row r="17" spans="1:14" ht="14.25" customHeight="1">
      <c r="A17" s="9"/>
      <c r="B17" s="9"/>
      <c r="C17" s="9"/>
      <c r="D17" s="9"/>
      <c r="E17" s="9"/>
      <c r="F17" s="9"/>
      <c r="G17" s="9"/>
      <c r="H17" s="1"/>
      <c r="I17" s="9"/>
      <c r="J17" s="9"/>
      <c r="K17" s="9"/>
      <c r="L17" s="9"/>
      <c r="M17" s="3"/>
      <c r="N17" s="3"/>
    </row>
    <row r="18" spans="1:14" ht="14.25" customHeight="1">
      <c r="A18" s="9"/>
      <c r="B18" s="9"/>
      <c r="C18" s="9"/>
      <c r="D18" s="9"/>
      <c r="E18" s="9"/>
      <c r="F18" s="9"/>
      <c r="G18" s="9"/>
      <c r="H18" s="1"/>
      <c r="I18" s="9"/>
      <c r="J18" s="9"/>
      <c r="K18" s="9"/>
      <c r="L18" s="9"/>
      <c r="M18" s="3"/>
      <c r="N18" s="3"/>
    </row>
    <row r="19" spans="1:14" ht="14.25" customHeight="1">
      <c r="A19" s="9"/>
      <c r="B19" s="9"/>
      <c r="C19" s="9"/>
      <c r="D19" s="9"/>
      <c r="E19" s="9"/>
      <c r="F19" s="9"/>
      <c r="G19" s="9"/>
      <c r="H19" s="1"/>
      <c r="I19" s="9"/>
      <c r="J19" s="9"/>
      <c r="K19" s="9"/>
      <c r="L19" s="9"/>
      <c r="M19" s="3"/>
      <c r="N19" s="3"/>
    </row>
    <row r="20" spans="1:14" ht="14.25" customHeight="1">
      <c r="A20" s="9"/>
      <c r="B20" s="9"/>
      <c r="C20" s="9"/>
      <c r="D20" s="9"/>
      <c r="E20" s="9"/>
      <c r="F20" s="9"/>
      <c r="G20" s="9"/>
      <c r="H20" s="1"/>
      <c r="I20" s="9"/>
      <c r="J20" s="9"/>
      <c r="K20" s="9"/>
      <c r="L20" s="9"/>
      <c r="M20" s="3"/>
      <c r="N20" s="3"/>
    </row>
    <row r="21" spans="1:14" ht="14.25" customHeight="1">
      <c r="A21" s="9"/>
      <c r="B21" s="9"/>
      <c r="C21" s="9"/>
      <c r="D21" s="9"/>
      <c r="E21" s="9"/>
      <c r="F21" s="9"/>
      <c r="G21" s="9"/>
      <c r="H21" s="1"/>
      <c r="I21" s="9"/>
      <c r="J21" s="9"/>
      <c r="K21" s="9"/>
      <c r="L21" s="9"/>
      <c r="M21" s="3"/>
      <c r="N21" s="3"/>
    </row>
    <row r="22" spans="1:14" ht="13.5" customHeight="1">
      <c r="A22" s="9"/>
      <c r="B22" s="9"/>
      <c r="C22" s="38" t="s">
        <v>32</v>
      </c>
      <c r="D22" s="36">
        <f>D23*(Op_Ex!G22-Op_Ex!G66)/12</f>
        <v>8316.6666666666661</v>
      </c>
      <c r="E22" s="9"/>
      <c r="F22" s="9"/>
      <c r="G22" s="9"/>
      <c r="H22" s="1"/>
      <c r="I22" s="38" t="s">
        <v>34</v>
      </c>
      <c r="J22" s="36">
        <f>D23*(Op_Ex!G22-Op_Ex!G66-Op_Ex!G81)/12</f>
        <v>8050</v>
      </c>
      <c r="K22" s="9"/>
      <c r="L22" s="9"/>
      <c r="M22" s="3"/>
      <c r="N22" s="3"/>
    </row>
    <row r="23" spans="1:14" ht="13.5" customHeight="1">
      <c r="A23" s="9"/>
      <c r="B23" s="9"/>
      <c r="C23" s="45" t="s">
        <v>35</v>
      </c>
      <c r="D23" s="47">
        <v>2</v>
      </c>
      <c r="E23" s="48" t="s">
        <v>38</v>
      </c>
      <c r="F23" s="9"/>
      <c r="G23" s="9"/>
      <c r="H23" s="1"/>
      <c r="I23" s="45" t="s">
        <v>39</v>
      </c>
      <c r="J23" s="52">
        <f>D23</f>
        <v>2</v>
      </c>
      <c r="K23" s="9"/>
      <c r="L23" s="9"/>
      <c r="M23" s="3"/>
      <c r="N23" s="3"/>
    </row>
    <row r="24" spans="1:14" ht="14.25" customHeight="1">
      <c r="A24" s="9"/>
      <c r="B24" s="9"/>
      <c r="C24" s="9"/>
      <c r="D24" s="9"/>
      <c r="E24" s="9"/>
      <c r="F24" s="9"/>
      <c r="G24" s="9"/>
      <c r="H24" s="1"/>
      <c r="I24" s="9"/>
      <c r="J24" s="9"/>
      <c r="K24" s="9"/>
      <c r="L24" s="9"/>
      <c r="M24" s="3"/>
      <c r="N24" s="3"/>
    </row>
    <row r="25" spans="1:14" ht="14.25" customHeight="1">
      <c r="A25" s="9"/>
      <c r="B25" s="9"/>
      <c r="C25" s="9"/>
      <c r="D25" s="9"/>
      <c r="E25" s="9"/>
      <c r="F25" s="9"/>
      <c r="G25" s="9"/>
      <c r="H25" s="1"/>
      <c r="I25" s="9"/>
      <c r="J25" s="9"/>
      <c r="K25" s="9"/>
      <c r="L25" s="9"/>
      <c r="M25" s="3"/>
      <c r="N25" s="3"/>
    </row>
    <row r="26" spans="1:14" ht="14.25" customHeight="1">
      <c r="A26" s="9"/>
      <c r="B26" s="9"/>
      <c r="C26" s="9"/>
      <c r="D26" s="9"/>
      <c r="E26" s="9"/>
      <c r="F26" s="9"/>
      <c r="G26" s="9"/>
      <c r="H26" s="1"/>
      <c r="I26" s="9"/>
      <c r="J26" s="9"/>
      <c r="K26" s="9"/>
      <c r="L26" s="9"/>
      <c r="M26" s="3"/>
      <c r="N26" s="3"/>
    </row>
    <row r="27" spans="1:14" ht="14.25" customHeight="1">
      <c r="A27" s="9"/>
      <c r="B27" s="9"/>
      <c r="C27" s="38" t="s">
        <v>44</v>
      </c>
      <c r="D27" s="56">
        <f>SUM(D28:D64)</f>
        <v>3900</v>
      </c>
      <c r="E27" s="57" t="s">
        <v>47</v>
      </c>
      <c r="F27" s="9"/>
      <c r="G27" s="9"/>
      <c r="H27" s="1"/>
      <c r="I27" s="38" t="s">
        <v>48</v>
      </c>
      <c r="J27" s="59">
        <f>SUM(J28:J64)</f>
        <v>3900</v>
      </c>
      <c r="K27" s="9"/>
      <c r="L27" s="9"/>
      <c r="M27" s="3"/>
      <c r="N27" s="3"/>
    </row>
    <row r="28" spans="1:14" ht="14.25" customHeight="1">
      <c r="A28" s="9"/>
      <c r="B28" s="9"/>
      <c r="C28" s="61" t="s">
        <v>49</v>
      </c>
      <c r="D28" s="63">
        <v>50</v>
      </c>
      <c r="E28" s="9"/>
      <c r="F28" s="9"/>
      <c r="G28" s="9"/>
      <c r="H28" s="1"/>
      <c r="I28" s="65"/>
      <c r="J28" s="68">
        <f t="shared" ref="J28:J64" si="6">IF(D28="","",D28)</f>
        <v>50</v>
      </c>
      <c r="K28" s="9"/>
      <c r="L28" s="9"/>
      <c r="M28" s="3"/>
      <c r="N28" s="3"/>
    </row>
    <row r="29" spans="1:14" ht="14.25" customHeight="1">
      <c r="A29" s="9"/>
      <c r="B29" s="9"/>
      <c r="C29" s="61" t="s">
        <v>66</v>
      </c>
      <c r="D29" s="63">
        <v>1500</v>
      </c>
      <c r="E29" s="9"/>
      <c r="F29" s="9"/>
      <c r="G29" s="9"/>
      <c r="H29" s="1"/>
      <c r="I29" s="65"/>
      <c r="J29" s="68">
        <f t="shared" si="6"/>
        <v>1500</v>
      </c>
      <c r="K29" s="9"/>
      <c r="L29" s="9"/>
      <c r="M29" s="3"/>
      <c r="N29" s="3"/>
    </row>
    <row r="30" spans="1:14" ht="14.25" customHeight="1">
      <c r="A30" s="9"/>
      <c r="B30" s="9"/>
      <c r="C30" s="61" t="s">
        <v>68</v>
      </c>
      <c r="D30" s="63">
        <v>100</v>
      </c>
      <c r="E30" s="9"/>
      <c r="F30" s="9"/>
      <c r="G30" s="9"/>
      <c r="H30" s="1"/>
      <c r="I30" s="65"/>
      <c r="J30" s="68">
        <f t="shared" si="6"/>
        <v>100</v>
      </c>
      <c r="K30" s="9"/>
      <c r="L30" s="9"/>
      <c r="M30" s="3"/>
      <c r="N30" s="3"/>
    </row>
    <row r="31" spans="1:14" ht="14.25" customHeight="1">
      <c r="A31" s="9"/>
      <c r="B31" s="9"/>
      <c r="C31" s="61" t="s">
        <v>69</v>
      </c>
      <c r="D31" s="63">
        <v>100</v>
      </c>
      <c r="E31" s="9"/>
      <c r="F31" s="9"/>
      <c r="G31" s="9"/>
      <c r="H31" s="1"/>
      <c r="I31" s="65"/>
      <c r="J31" s="68">
        <f t="shared" si="6"/>
        <v>100</v>
      </c>
      <c r="K31" s="9"/>
      <c r="L31" s="9"/>
      <c r="M31" s="3"/>
      <c r="N31" s="3"/>
    </row>
    <row r="32" spans="1:14" ht="14.25" customHeight="1">
      <c r="A32" s="9"/>
      <c r="B32" s="9"/>
      <c r="C32" s="61" t="s">
        <v>70</v>
      </c>
      <c r="D32" s="63">
        <v>50</v>
      </c>
      <c r="E32" s="9"/>
      <c r="F32" s="9"/>
      <c r="G32" s="9"/>
      <c r="H32" s="1"/>
      <c r="I32" s="65"/>
      <c r="J32" s="68">
        <f t="shared" si="6"/>
        <v>50</v>
      </c>
      <c r="K32" s="9"/>
      <c r="L32" s="9"/>
      <c r="M32" s="3"/>
      <c r="N32" s="3"/>
    </row>
    <row r="33" spans="1:14" ht="14.25" customHeight="1">
      <c r="A33" s="9"/>
      <c r="B33" s="9"/>
      <c r="C33" s="61" t="s">
        <v>71</v>
      </c>
      <c r="D33" s="72">
        <v>1500</v>
      </c>
      <c r="E33" s="9"/>
      <c r="F33" s="9"/>
      <c r="G33" s="9"/>
      <c r="H33" s="1"/>
      <c r="I33" s="65"/>
      <c r="J33" s="68">
        <f t="shared" si="6"/>
        <v>1500</v>
      </c>
      <c r="K33" s="9"/>
      <c r="L33" s="9"/>
      <c r="M33" s="3"/>
      <c r="N33" s="3"/>
    </row>
    <row r="34" spans="1:14" ht="14.25" customHeight="1">
      <c r="A34" s="9"/>
      <c r="B34" s="9"/>
      <c r="C34" s="61" t="s">
        <v>74</v>
      </c>
      <c r="D34" s="72">
        <f>300*2</f>
        <v>600</v>
      </c>
      <c r="E34" s="9"/>
      <c r="F34" s="9"/>
      <c r="G34" s="9"/>
      <c r="H34" s="1"/>
      <c r="I34" s="65"/>
      <c r="J34" s="68">
        <f t="shared" si="6"/>
        <v>600</v>
      </c>
      <c r="K34" s="9"/>
      <c r="L34" s="9"/>
      <c r="M34" s="3"/>
      <c r="N34" s="3"/>
    </row>
    <row r="35" spans="1:14" ht="14.25" customHeight="1">
      <c r="A35" s="9"/>
      <c r="B35" s="9"/>
      <c r="C35" s="61"/>
      <c r="D35" s="63"/>
      <c r="E35" s="9"/>
      <c r="F35" s="9"/>
      <c r="G35" s="9"/>
      <c r="H35" s="1"/>
      <c r="I35" s="65"/>
      <c r="J35" s="68" t="str">
        <f t="shared" si="6"/>
        <v/>
      </c>
      <c r="K35" s="9"/>
      <c r="L35" s="9"/>
      <c r="M35" s="3"/>
      <c r="N35" s="3"/>
    </row>
    <row r="36" spans="1:14" ht="14.25" customHeight="1">
      <c r="A36" s="9"/>
      <c r="B36" s="9"/>
      <c r="C36" s="61"/>
      <c r="D36" s="63"/>
      <c r="E36" s="9"/>
      <c r="F36" s="9"/>
      <c r="G36" s="9"/>
      <c r="H36" s="1"/>
      <c r="I36" s="65"/>
      <c r="J36" s="68" t="str">
        <f t="shared" si="6"/>
        <v/>
      </c>
      <c r="K36" s="9"/>
      <c r="L36" s="9"/>
      <c r="M36" s="3"/>
      <c r="N36" s="3"/>
    </row>
    <row r="37" spans="1:14" ht="14.25" customHeight="1">
      <c r="A37" s="9"/>
      <c r="B37" s="9"/>
      <c r="C37" s="61"/>
      <c r="D37" s="63"/>
      <c r="E37" s="9"/>
      <c r="F37" s="9"/>
      <c r="G37" s="9"/>
      <c r="H37" s="1"/>
      <c r="I37" s="65"/>
      <c r="J37" s="68" t="str">
        <f t="shared" si="6"/>
        <v/>
      </c>
      <c r="K37" s="9"/>
      <c r="L37" s="9"/>
      <c r="M37" s="3"/>
      <c r="N37" s="3"/>
    </row>
    <row r="38" spans="1:14" ht="14.25" customHeight="1">
      <c r="A38" s="9"/>
      <c r="B38" s="9"/>
      <c r="C38" s="61"/>
      <c r="D38" s="63"/>
      <c r="E38" s="9"/>
      <c r="F38" s="9"/>
      <c r="G38" s="9"/>
      <c r="H38" s="1"/>
      <c r="I38" s="65"/>
      <c r="J38" s="68" t="str">
        <f t="shared" si="6"/>
        <v/>
      </c>
      <c r="K38" s="9"/>
      <c r="L38" s="9"/>
      <c r="M38" s="3"/>
      <c r="N38" s="3"/>
    </row>
    <row r="39" spans="1:14" ht="14.25" customHeight="1">
      <c r="A39" s="9"/>
      <c r="B39" s="9"/>
      <c r="C39" s="61"/>
      <c r="D39" s="63"/>
      <c r="E39" s="9"/>
      <c r="F39" s="9"/>
      <c r="G39" s="9"/>
      <c r="H39" s="1"/>
      <c r="I39" s="65"/>
      <c r="J39" s="68" t="str">
        <f t="shared" si="6"/>
        <v/>
      </c>
      <c r="K39" s="9"/>
      <c r="L39" s="9"/>
      <c r="M39" s="3"/>
      <c r="N39" s="3"/>
    </row>
    <row r="40" spans="1:14" ht="14.25" customHeight="1">
      <c r="A40" s="9"/>
      <c r="B40" s="9"/>
      <c r="C40" s="61"/>
      <c r="D40" s="63"/>
      <c r="E40" s="9"/>
      <c r="F40" s="9"/>
      <c r="G40" s="9"/>
      <c r="H40" s="1"/>
      <c r="I40" s="65"/>
      <c r="J40" s="68" t="str">
        <f t="shared" si="6"/>
        <v/>
      </c>
      <c r="K40" s="9"/>
      <c r="L40" s="9"/>
      <c r="M40" s="3"/>
      <c r="N40" s="3"/>
    </row>
    <row r="41" spans="1:14" ht="14.25" customHeight="1">
      <c r="A41" s="9"/>
      <c r="B41" s="9"/>
      <c r="C41" s="61"/>
      <c r="D41" s="63"/>
      <c r="E41" s="9"/>
      <c r="F41" s="9"/>
      <c r="G41" s="9"/>
      <c r="H41" s="1"/>
      <c r="I41" s="65"/>
      <c r="J41" s="68" t="str">
        <f t="shared" si="6"/>
        <v/>
      </c>
      <c r="K41" s="9"/>
      <c r="L41" s="9"/>
      <c r="M41" s="3"/>
      <c r="N41" s="3"/>
    </row>
    <row r="42" spans="1:14" ht="14.25" customHeight="1">
      <c r="A42" s="9"/>
      <c r="B42" s="9"/>
      <c r="C42" s="61"/>
      <c r="D42" s="63"/>
      <c r="E42" s="9"/>
      <c r="F42" s="9"/>
      <c r="G42" s="9"/>
      <c r="H42" s="1"/>
      <c r="I42" s="65"/>
      <c r="J42" s="68" t="str">
        <f t="shared" si="6"/>
        <v/>
      </c>
      <c r="K42" s="9"/>
      <c r="L42" s="9"/>
      <c r="M42" s="3"/>
      <c r="N42" s="3"/>
    </row>
    <row r="43" spans="1:14" ht="14.25" customHeight="1">
      <c r="A43" s="9"/>
      <c r="B43" s="9"/>
      <c r="C43" s="61"/>
      <c r="D43" s="63"/>
      <c r="E43" s="9"/>
      <c r="F43" s="9"/>
      <c r="G43" s="9"/>
      <c r="H43" s="1"/>
      <c r="I43" s="65"/>
      <c r="J43" s="68" t="str">
        <f t="shared" si="6"/>
        <v/>
      </c>
      <c r="K43" s="9"/>
      <c r="L43" s="9"/>
      <c r="M43" s="3"/>
      <c r="N43" s="3"/>
    </row>
    <row r="44" spans="1:14" ht="14.25" customHeight="1">
      <c r="A44" s="9"/>
      <c r="B44" s="9"/>
      <c r="C44" s="61"/>
      <c r="D44" s="63"/>
      <c r="E44" s="9"/>
      <c r="F44" s="9"/>
      <c r="G44" s="9"/>
      <c r="H44" s="1"/>
      <c r="I44" s="65"/>
      <c r="J44" s="68" t="str">
        <f t="shared" si="6"/>
        <v/>
      </c>
      <c r="K44" s="9"/>
      <c r="L44" s="9"/>
      <c r="M44" s="3"/>
      <c r="N44" s="3"/>
    </row>
    <row r="45" spans="1:14" ht="14.25" customHeight="1">
      <c r="A45" s="9"/>
      <c r="B45" s="9"/>
      <c r="C45" s="61"/>
      <c r="D45" s="63"/>
      <c r="E45" s="9"/>
      <c r="F45" s="9"/>
      <c r="G45" s="9"/>
      <c r="H45" s="1"/>
      <c r="I45" s="65"/>
      <c r="J45" s="68" t="str">
        <f t="shared" si="6"/>
        <v/>
      </c>
      <c r="K45" s="9"/>
      <c r="L45" s="9"/>
      <c r="M45" s="3"/>
      <c r="N45" s="3"/>
    </row>
    <row r="46" spans="1:14" ht="14.25" customHeight="1">
      <c r="A46" s="9"/>
      <c r="B46" s="9"/>
      <c r="C46" s="61"/>
      <c r="D46" s="63"/>
      <c r="E46" s="9"/>
      <c r="F46" s="9"/>
      <c r="G46" s="9"/>
      <c r="H46" s="1"/>
      <c r="I46" s="65"/>
      <c r="J46" s="68" t="str">
        <f t="shared" si="6"/>
        <v/>
      </c>
      <c r="K46" s="9"/>
      <c r="L46" s="9"/>
      <c r="M46" s="3"/>
      <c r="N46" s="3"/>
    </row>
    <row r="47" spans="1:14" ht="14.25" customHeight="1">
      <c r="A47" s="9"/>
      <c r="B47" s="9"/>
      <c r="C47" s="61"/>
      <c r="D47" s="63"/>
      <c r="E47" s="9"/>
      <c r="F47" s="9"/>
      <c r="G47" s="9"/>
      <c r="H47" s="1"/>
      <c r="I47" s="65"/>
      <c r="J47" s="68" t="str">
        <f t="shared" si="6"/>
        <v/>
      </c>
      <c r="K47" s="9"/>
      <c r="L47" s="9"/>
      <c r="M47" s="3"/>
      <c r="N47" s="3"/>
    </row>
    <row r="48" spans="1:14" ht="14.25" customHeight="1">
      <c r="A48" s="9"/>
      <c r="B48" s="9"/>
      <c r="C48" s="61"/>
      <c r="D48" s="63"/>
      <c r="E48" s="9"/>
      <c r="F48" s="9"/>
      <c r="G48" s="9"/>
      <c r="H48" s="1"/>
      <c r="I48" s="65"/>
      <c r="J48" s="68" t="str">
        <f t="shared" si="6"/>
        <v/>
      </c>
      <c r="K48" s="9"/>
      <c r="L48" s="9"/>
      <c r="M48" s="3"/>
      <c r="N48" s="3"/>
    </row>
    <row r="49" spans="1:14" ht="14.25" customHeight="1">
      <c r="A49" s="9"/>
      <c r="B49" s="9"/>
      <c r="C49" s="61"/>
      <c r="D49" s="63"/>
      <c r="E49" s="9"/>
      <c r="F49" s="9"/>
      <c r="G49" s="9"/>
      <c r="H49" s="1"/>
      <c r="I49" s="65"/>
      <c r="J49" s="68" t="str">
        <f t="shared" si="6"/>
        <v/>
      </c>
      <c r="K49" s="9"/>
      <c r="L49" s="9"/>
      <c r="M49" s="3"/>
      <c r="N49" s="3"/>
    </row>
    <row r="50" spans="1:14" ht="14.25" customHeight="1">
      <c r="A50" s="9"/>
      <c r="B50" s="9"/>
      <c r="C50" s="61"/>
      <c r="D50" s="63"/>
      <c r="E50" s="9"/>
      <c r="F50" s="9"/>
      <c r="G50" s="9"/>
      <c r="H50" s="1"/>
      <c r="I50" s="65"/>
      <c r="J50" s="68" t="str">
        <f t="shared" si="6"/>
        <v/>
      </c>
      <c r="K50" s="9"/>
      <c r="L50" s="9"/>
      <c r="M50" s="3"/>
      <c r="N50" s="3"/>
    </row>
    <row r="51" spans="1:14" ht="14.25" customHeight="1">
      <c r="A51" s="9"/>
      <c r="B51" s="9"/>
      <c r="C51" s="61"/>
      <c r="D51" s="63"/>
      <c r="E51" s="9"/>
      <c r="F51" s="9"/>
      <c r="G51" s="9"/>
      <c r="H51" s="1"/>
      <c r="I51" s="65"/>
      <c r="J51" s="68" t="str">
        <f t="shared" si="6"/>
        <v/>
      </c>
      <c r="K51" s="9"/>
      <c r="L51" s="9"/>
      <c r="M51" s="3"/>
      <c r="N51" s="3"/>
    </row>
    <row r="52" spans="1:14" ht="14.25" customHeight="1">
      <c r="A52" s="9"/>
      <c r="B52" s="9"/>
      <c r="C52" s="61"/>
      <c r="D52" s="63"/>
      <c r="E52" s="9"/>
      <c r="F52" s="9"/>
      <c r="G52" s="9"/>
      <c r="H52" s="1"/>
      <c r="I52" s="65"/>
      <c r="J52" s="68" t="str">
        <f t="shared" si="6"/>
        <v/>
      </c>
      <c r="K52" s="9"/>
      <c r="L52" s="9"/>
      <c r="M52" s="3"/>
      <c r="N52" s="3"/>
    </row>
    <row r="53" spans="1:14" ht="14.25" customHeight="1">
      <c r="A53" s="9"/>
      <c r="B53" s="9"/>
      <c r="C53" s="61"/>
      <c r="D53" s="63"/>
      <c r="E53" s="9"/>
      <c r="F53" s="9"/>
      <c r="G53" s="9"/>
      <c r="H53" s="1"/>
      <c r="I53" s="65"/>
      <c r="J53" s="68" t="str">
        <f t="shared" si="6"/>
        <v/>
      </c>
      <c r="K53" s="9"/>
      <c r="L53" s="9"/>
      <c r="M53" s="3"/>
      <c r="N53" s="3"/>
    </row>
    <row r="54" spans="1:14" ht="14.25" customHeight="1">
      <c r="A54" s="9"/>
      <c r="B54" s="9"/>
      <c r="C54" s="61"/>
      <c r="D54" s="63"/>
      <c r="E54" s="9"/>
      <c r="F54" s="9"/>
      <c r="G54" s="9"/>
      <c r="H54" s="1"/>
      <c r="I54" s="65"/>
      <c r="J54" s="68" t="str">
        <f t="shared" si="6"/>
        <v/>
      </c>
      <c r="K54" s="9"/>
      <c r="L54" s="9"/>
      <c r="M54" s="3"/>
      <c r="N54" s="3"/>
    </row>
    <row r="55" spans="1:14" ht="14.25" customHeight="1">
      <c r="A55" s="9"/>
      <c r="B55" s="9"/>
      <c r="C55" s="61"/>
      <c r="D55" s="63"/>
      <c r="E55" s="9"/>
      <c r="F55" s="9"/>
      <c r="G55" s="9"/>
      <c r="H55" s="1"/>
      <c r="I55" s="65"/>
      <c r="J55" s="68" t="str">
        <f t="shared" si="6"/>
        <v/>
      </c>
      <c r="K55" s="9"/>
      <c r="L55" s="9"/>
      <c r="M55" s="3"/>
      <c r="N55" s="3"/>
    </row>
    <row r="56" spans="1:14" ht="14.25" customHeight="1">
      <c r="A56" s="9"/>
      <c r="B56" s="9"/>
      <c r="C56" s="61"/>
      <c r="D56" s="63"/>
      <c r="E56" s="9"/>
      <c r="F56" s="9"/>
      <c r="G56" s="9"/>
      <c r="H56" s="1"/>
      <c r="I56" s="65"/>
      <c r="J56" s="68" t="str">
        <f t="shared" si="6"/>
        <v/>
      </c>
      <c r="K56" s="9"/>
      <c r="L56" s="9"/>
      <c r="M56" s="3"/>
      <c r="N56" s="3"/>
    </row>
    <row r="57" spans="1:14" ht="14.25" customHeight="1">
      <c r="A57" s="9"/>
      <c r="B57" s="9"/>
      <c r="C57" s="61"/>
      <c r="D57" s="63"/>
      <c r="E57" s="9"/>
      <c r="F57" s="9"/>
      <c r="G57" s="9"/>
      <c r="H57" s="1"/>
      <c r="I57" s="65"/>
      <c r="J57" s="68" t="str">
        <f t="shared" si="6"/>
        <v/>
      </c>
      <c r="K57" s="9"/>
      <c r="L57" s="9"/>
      <c r="M57" s="3"/>
      <c r="N57" s="3"/>
    </row>
    <row r="58" spans="1:14" ht="14.25" customHeight="1">
      <c r="A58" s="9"/>
      <c r="B58" s="9"/>
      <c r="C58" s="61"/>
      <c r="D58" s="63"/>
      <c r="E58" s="9"/>
      <c r="F58" s="9"/>
      <c r="G58" s="9"/>
      <c r="H58" s="1"/>
      <c r="I58" s="65"/>
      <c r="J58" s="68" t="str">
        <f t="shared" si="6"/>
        <v/>
      </c>
      <c r="K58" s="9"/>
      <c r="L58" s="9"/>
      <c r="M58" s="3"/>
      <c r="N58" s="3"/>
    </row>
    <row r="59" spans="1:14" ht="14.25" customHeight="1">
      <c r="A59" s="9"/>
      <c r="B59" s="9"/>
      <c r="C59" s="61"/>
      <c r="D59" s="63"/>
      <c r="E59" s="9"/>
      <c r="F59" s="9"/>
      <c r="G59" s="9"/>
      <c r="H59" s="1"/>
      <c r="I59" s="65"/>
      <c r="J59" s="68" t="str">
        <f t="shared" si="6"/>
        <v/>
      </c>
      <c r="K59" s="9"/>
      <c r="L59" s="9"/>
      <c r="M59" s="3"/>
      <c r="N59" s="3"/>
    </row>
    <row r="60" spans="1:14" ht="14.25" customHeight="1">
      <c r="A60" s="9"/>
      <c r="B60" s="9"/>
      <c r="C60" s="61"/>
      <c r="D60" s="63"/>
      <c r="E60" s="9"/>
      <c r="F60" s="9"/>
      <c r="G60" s="9"/>
      <c r="H60" s="1"/>
      <c r="I60" s="65"/>
      <c r="J60" s="68" t="str">
        <f t="shared" si="6"/>
        <v/>
      </c>
      <c r="K60" s="9"/>
      <c r="L60" s="9"/>
      <c r="M60" s="3"/>
      <c r="N60" s="3"/>
    </row>
    <row r="61" spans="1:14" ht="14.25" customHeight="1">
      <c r="A61" s="9"/>
      <c r="B61" s="9"/>
      <c r="C61" s="61"/>
      <c r="D61" s="63"/>
      <c r="E61" s="9"/>
      <c r="F61" s="9"/>
      <c r="G61" s="9"/>
      <c r="H61" s="1"/>
      <c r="I61" s="65"/>
      <c r="J61" s="68" t="str">
        <f t="shared" si="6"/>
        <v/>
      </c>
      <c r="K61" s="9"/>
      <c r="L61" s="9"/>
      <c r="M61" s="3"/>
      <c r="N61" s="3"/>
    </row>
    <row r="62" spans="1:14" ht="14.25" customHeight="1">
      <c r="A62" s="9"/>
      <c r="B62" s="9"/>
      <c r="C62" s="61"/>
      <c r="D62" s="63"/>
      <c r="E62" s="9"/>
      <c r="F62" s="9"/>
      <c r="G62" s="9"/>
      <c r="H62" s="1"/>
      <c r="I62" s="65"/>
      <c r="J62" s="68" t="str">
        <f t="shared" si="6"/>
        <v/>
      </c>
      <c r="K62" s="9"/>
      <c r="L62" s="9"/>
      <c r="M62" s="3"/>
      <c r="N62" s="3"/>
    </row>
    <row r="63" spans="1:14" ht="14.25" customHeight="1">
      <c r="A63" s="9"/>
      <c r="B63" s="9"/>
      <c r="C63" s="61"/>
      <c r="D63" s="63"/>
      <c r="E63" s="9"/>
      <c r="F63" s="9"/>
      <c r="G63" s="9"/>
      <c r="H63" s="1"/>
      <c r="I63" s="65"/>
      <c r="J63" s="68" t="str">
        <f t="shared" si="6"/>
        <v/>
      </c>
      <c r="K63" s="9"/>
      <c r="L63" s="9"/>
      <c r="M63" s="3"/>
      <c r="N63" s="3"/>
    </row>
    <row r="64" spans="1:14" ht="14.25" customHeight="1">
      <c r="A64" s="9"/>
      <c r="B64" s="9"/>
      <c r="C64" s="61"/>
      <c r="D64" s="63"/>
      <c r="E64" s="9"/>
      <c r="F64" s="9"/>
      <c r="G64" s="9"/>
      <c r="H64" s="1"/>
      <c r="I64" s="65"/>
      <c r="J64" s="68" t="str">
        <f t="shared" si="6"/>
        <v/>
      </c>
      <c r="K64" s="9"/>
      <c r="L64" s="9"/>
      <c r="M64" s="3"/>
      <c r="N64" s="3"/>
    </row>
    <row r="65" spans="1:14" ht="14.25" customHeight="1">
      <c r="A65" s="9"/>
      <c r="B65" s="9"/>
      <c r="C65" s="9"/>
      <c r="D65" s="9"/>
      <c r="E65" s="9"/>
      <c r="F65" s="9"/>
      <c r="G65" s="9"/>
      <c r="H65" s="1"/>
      <c r="I65" s="9"/>
      <c r="J65" s="9"/>
      <c r="K65" s="9"/>
      <c r="L65" s="9"/>
      <c r="M65" s="3"/>
      <c r="N65" s="3"/>
    </row>
    <row r="66" spans="1:14" ht="14.25" customHeight="1">
      <c r="A66" s="9"/>
      <c r="B66" s="9"/>
      <c r="C66" s="9"/>
      <c r="D66" s="9"/>
      <c r="E66" s="9"/>
      <c r="F66" s="9"/>
      <c r="G66" s="9"/>
      <c r="H66" s="1"/>
      <c r="I66" s="9"/>
      <c r="J66" s="9"/>
      <c r="K66" s="9"/>
      <c r="L66" s="9"/>
      <c r="M66" s="3"/>
      <c r="N66" s="3"/>
    </row>
    <row r="67" spans="1:14" ht="14.25" customHeight="1">
      <c r="A67" s="9"/>
      <c r="B67" s="9"/>
      <c r="C67" s="38" t="s">
        <v>82</v>
      </c>
      <c r="D67" s="56">
        <f>SUM(D68:D104)</f>
        <v>9000</v>
      </c>
      <c r="E67" s="57" t="s">
        <v>47</v>
      </c>
      <c r="F67" s="9"/>
      <c r="G67" s="9"/>
      <c r="H67" s="1"/>
      <c r="I67" s="38" t="s">
        <v>84</v>
      </c>
      <c r="J67" s="59">
        <f>SUM(J68:J104)</f>
        <v>9000</v>
      </c>
      <c r="K67" s="9"/>
      <c r="L67" s="9"/>
      <c r="M67" s="3"/>
      <c r="N67" s="3"/>
    </row>
    <row r="68" spans="1:14" ht="14.25" customHeight="1">
      <c r="A68" s="9"/>
      <c r="B68" s="9"/>
      <c r="C68" s="87" t="s">
        <v>86</v>
      </c>
      <c r="D68" s="63">
        <v>3000</v>
      </c>
      <c r="E68" s="9"/>
      <c r="F68" s="9"/>
      <c r="G68" s="9"/>
      <c r="H68" s="1"/>
      <c r="I68" s="65"/>
      <c r="J68" s="68">
        <f t="shared" ref="J68:J104" si="7">IF(D68="","",D68)</f>
        <v>3000</v>
      </c>
      <c r="K68" s="9"/>
      <c r="L68" s="9"/>
      <c r="M68" s="3"/>
      <c r="N68" s="3"/>
    </row>
    <row r="69" spans="1:14" ht="14.25" customHeight="1">
      <c r="A69" s="9"/>
      <c r="B69" s="9"/>
      <c r="C69" s="87" t="s">
        <v>88</v>
      </c>
      <c r="D69" s="63">
        <v>2000</v>
      </c>
      <c r="E69" s="9"/>
      <c r="F69" s="9"/>
      <c r="G69" s="9"/>
      <c r="H69" s="1"/>
      <c r="I69" s="65"/>
      <c r="J69" s="68">
        <f t="shared" si="7"/>
        <v>2000</v>
      </c>
      <c r="K69" s="9"/>
      <c r="L69" s="9"/>
      <c r="M69" s="3"/>
      <c r="N69" s="3"/>
    </row>
    <row r="70" spans="1:14" ht="14.25" customHeight="1">
      <c r="A70" s="9"/>
      <c r="B70" s="9"/>
      <c r="C70" s="87" t="s">
        <v>89</v>
      </c>
      <c r="D70" s="63">
        <v>1500</v>
      </c>
      <c r="E70" s="9"/>
      <c r="F70" s="9"/>
      <c r="G70" s="9"/>
      <c r="H70" s="1"/>
      <c r="I70" s="65"/>
      <c r="J70" s="68">
        <f t="shared" si="7"/>
        <v>1500</v>
      </c>
      <c r="K70" s="9"/>
      <c r="L70" s="9"/>
      <c r="M70" s="3"/>
      <c r="N70" s="3"/>
    </row>
    <row r="71" spans="1:14" ht="14.25" customHeight="1">
      <c r="A71" s="9"/>
      <c r="B71" s="9"/>
      <c r="C71" s="87" t="s">
        <v>90</v>
      </c>
      <c r="D71" s="63">
        <v>500</v>
      </c>
      <c r="E71" s="9"/>
      <c r="F71" s="9"/>
      <c r="G71" s="9"/>
      <c r="H71" s="1"/>
      <c r="I71" s="65"/>
      <c r="J71" s="68">
        <f t="shared" si="7"/>
        <v>500</v>
      </c>
      <c r="K71" s="9"/>
      <c r="L71" s="9"/>
      <c r="M71" s="3"/>
      <c r="N71" s="3"/>
    </row>
    <row r="72" spans="1:14" ht="14.25" customHeight="1">
      <c r="A72" s="9"/>
      <c r="B72" s="9"/>
      <c r="C72" s="87" t="s">
        <v>91</v>
      </c>
      <c r="D72" s="63">
        <v>2000</v>
      </c>
      <c r="E72" s="9"/>
      <c r="F72" s="9"/>
      <c r="G72" s="9"/>
      <c r="H72" s="1"/>
      <c r="I72" s="65"/>
      <c r="J72" s="68">
        <f t="shared" si="7"/>
        <v>2000</v>
      </c>
      <c r="K72" s="9"/>
      <c r="L72" s="9"/>
      <c r="M72" s="3"/>
      <c r="N72" s="3"/>
    </row>
    <row r="73" spans="1:14" ht="14.25" customHeight="1">
      <c r="A73" s="9"/>
      <c r="B73" s="9"/>
      <c r="C73" s="87"/>
      <c r="D73" s="63"/>
      <c r="E73" s="9"/>
      <c r="F73" s="9"/>
      <c r="G73" s="9"/>
      <c r="H73" s="1"/>
      <c r="I73" s="65"/>
      <c r="J73" s="68" t="str">
        <f t="shared" si="7"/>
        <v/>
      </c>
      <c r="K73" s="9"/>
      <c r="L73" s="9"/>
      <c r="M73" s="3"/>
      <c r="N73" s="3"/>
    </row>
    <row r="74" spans="1:14" ht="14.25" customHeight="1">
      <c r="A74" s="9"/>
      <c r="B74" s="9"/>
      <c r="C74" s="87"/>
      <c r="D74" s="63"/>
      <c r="E74" s="9"/>
      <c r="F74" s="9"/>
      <c r="G74" s="9"/>
      <c r="H74" s="1"/>
      <c r="I74" s="65"/>
      <c r="J74" s="68" t="str">
        <f t="shared" si="7"/>
        <v/>
      </c>
      <c r="K74" s="9"/>
      <c r="L74" s="9"/>
      <c r="M74" s="3"/>
      <c r="N74" s="3"/>
    </row>
    <row r="75" spans="1:14" ht="14.25" customHeight="1">
      <c r="A75" s="9"/>
      <c r="B75" s="9"/>
      <c r="C75" s="87"/>
      <c r="D75" s="63"/>
      <c r="E75" s="9"/>
      <c r="F75" s="9"/>
      <c r="G75" s="9"/>
      <c r="H75" s="1"/>
      <c r="I75" s="65"/>
      <c r="J75" s="68" t="str">
        <f t="shared" si="7"/>
        <v/>
      </c>
      <c r="K75" s="9"/>
      <c r="L75" s="9"/>
      <c r="M75" s="3"/>
      <c r="N75" s="3"/>
    </row>
    <row r="76" spans="1:14" ht="14.25" customHeight="1">
      <c r="A76" s="9"/>
      <c r="B76" s="9"/>
      <c r="C76" s="87"/>
      <c r="D76" s="63"/>
      <c r="E76" s="9"/>
      <c r="F76" s="9"/>
      <c r="G76" s="9"/>
      <c r="H76" s="1"/>
      <c r="I76" s="65"/>
      <c r="J76" s="68" t="str">
        <f t="shared" si="7"/>
        <v/>
      </c>
      <c r="K76" s="9"/>
      <c r="L76" s="9"/>
      <c r="M76" s="3"/>
      <c r="N76" s="3"/>
    </row>
    <row r="77" spans="1:14" ht="14.25" customHeight="1">
      <c r="A77" s="9"/>
      <c r="B77" s="9"/>
      <c r="C77" s="87"/>
      <c r="D77" s="63"/>
      <c r="E77" s="9"/>
      <c r="F77" s="9"/>
      <c r="G77" s="9"/>
      <c r="H77" s="1"/>
      <c r="I77" s="65"/>
      <c r="J77" s="68" t="str">
        <f t="shared" si="7"/>
        <v/>
      </c>
      <c r="K77" s="9"/>
      <c r="L77" s="9"/>
      <c r="M77" s="3"/>
      <c r="N77" s="3"/>
    </row>
    <row r="78" spans="1:14" ht="14.25" customHeight="1">
      <c r="A78" s="9"/>
      <c r="B78" s="9"/>
      <c r="C78" s="87"/>
      <c r="D78" s="63"/>
      <c r="E78" s="9"/>
      <c r="F78" s="9"/>
      <c r="G78" s="9"/>
      <c r="H78" s="1"/>
      <c r="I78" s="65"/>
      <c r="J78" s="68" t="str">
        <f t="shared" si="7"/>
        <v/>
      </c>
      <c r="K78" s="9"/>
      <c r="L78" s="9"/>
      <c r="M78" s="3"/>
      <c r="N78" s="3"/>
    </row>
    <row r="79" spans="1:14" ht="14.25" customHeight="1">
      <c r="A79" s="9"/>
      <c r="B79" s="9"/>
      <c r="C79" s="87"/>
      <c r="D79" s="63"/>
      <c r="E79" s="9"/>
      <c r="F79" s="9"/>
      <c r="G79" s="9"/>
      <c r="H79" s="1"/>
      <c r="I79" s="65"/>
      <c r="J79" s="68" t="str">
        <f t="shared" si="7"/>
        <v/>
      </c>
      <c r="K79" s="9"/>
      <c r="L79" s="9"/>
      <c r="M79" s="3"/>
      <c r="N79" s="3"/>
    </row>
    <row r="80" spans="1:14" ht="14.25" customHeight="1">
      <c r="A80" s="9"/>
      <c r="B80" s="9"/>
      <c r="C80" s="87"/>
      <c r="D80" s="63"/>
      <c r="E80" s="9"/>
      <c r="F80" s="9"/>
      <c r="G80" s="9"/>
      <c r="H80" s="1"/>
      <c r="I80" s="65"/>
      <c r="J80" s="68" t="str">
        <f t="shared" si="7"/>
        <v/>
      </c>
      <c r="K80" s="9"/>
      <c r="L80" s="9"/>
      <c r="M80" s="3"/>
      <c r="N80" s="3"/>
    </row>
    <row r="81" spans="1:14" ht="14.25" customHeight="1">
      <c r="A81" s="9"/>
      <c r="B81" s="9"/>
      <c r="C81" s="87"/>
      <c r="D81" s="63"/>
      <c r="E81" s="9"/>
      <c r="F81" s="9"/>
      <c r="G81" s="9"/>
      <c r="H81" s="1"/>
      <c r="I81" s="65"/>
      <c r="J81" s="68" t="str">
        <f t="shared" si="7"/>
        <v/>
      </c>
      <c r="K81" s="9"/>
      <c r="L81" s="9"/>
      <c r="M81" s="3"/>
      <c r="N81" s="3"/>
    </row>
    <row r="82" spans="1:14" ht="14.25" customHeight="1">
      <c r="A82" s="9"/>
      <c r="B82" s="9"/>
      <c r="C82" s="87"/>
      <c r="D82" s="63"/>
      <c r="E82" s="9"/>
      <c r="F82" s="9"/>
      <c r="G82" s="9"/>
      <c r="H82" s="1"/>
      <c r="I82" s="65"/>
      <c r="J82" s="68" t="str">
        <f t="shared" si="7"/>
        <v/>
      </c>
      <c r="K82" s="9"/>
      <c r="L82" s="9"/>
      <c r="M82" s="3"/>
      <c r="N82" s="3"/>
    </row>
    <row r="83" spans="1:14" ht="14.25" customHeight="1">
      <c r="A83" s="9"/>
      <c r="B83" s="9"/>
      <c r="C83" s="87"/>
      <c r="D83" s="63"/>
      <c r="E83" s="9"/>
      <c r="F83" s="9"/>
      <c r="G83" s="9"/>
      <c r="H83" s="1"/>
      <c r="I83" s="65"/>
      <c r="J83" s="68" t="str">
        <f t="shared" si="7"/>
        <v/>
      </c>
      <c r="K83" s="9"/>
      <c r="L83" s="9"/>
      <c r="M83" s="3"/>
      <c r="N83" s="3"/>
    </row>
    <row r="84" spans="1:14" ht="14.25" customHeight="1">
      <c r="A84" s="9"/>
      <c r="B84" s="9"/>
      <c r="C84" s="87"/>
      <c r="D84" s="63"/>
      <c r="E84" s="9"/>
      <c r="F84" s="9"/>
      <c r="G84" s="9"/>
      <c r="H84" s="1"/>
      <c r="I84" s="65"/>
      <c r="J84" s="68" t="str">
        <f t="shared" si="7"/>
        <v/>
      </c>
      <c r="K84" s="9"/>
      <c r="L84" s="9"/>
      <c r="M84" s="3"/>
      <c r="N84" s="3"/>
    </row>
    <row r="85" spans="1:14" ht="14.25" customHeight="1">
      <c r="A85" s="9"/>
      <c r="B85" s="9"/>
      <c r="C85" s="87"/>
      <c r="D85" s="63"/>
      <c r="E85" s="9"/>
      <c r="F85" s="9"/>
      <c r="G85" s="9"/>
      <c r="H85" s="1"/>
      <c r="I85" s="65"/>
      <c r="J85" s="68" t="str">
        <f t="shared" si="7"/>
        <v/>
      </c>
      <c r="K85" s="9"/>
      <c r="L85" s="9"/>
      <c r="M85" s="3"/>
      <c r="N85" s="3"/>
    </row>
    <row r="86" spans="1:14" ht="14.25" customHeight="1">
      <c r="A86" s="9"/>
      <c r="B86" s="9"/>
      <c r="C86" s="87"/>
      <c r="D86" s="63"/>
      <c r="E86" s="9"/>
      <c r="F86" s="9"/>
      <c r="G86" s="9"/>
      <c r="H86" s="1"/>
      <c r="I86" s="65"/>
      <c r="J86" s="68" t="str">
        <f t="shared" si="7"/>
        <v/>
      </c>
      <c r="K86" s="9"/>
      <c r="L86" s="9"/>
      <c r="M86" s="3"/>
      <c r="N86" s="3"/>
    </row>
    <row r="87" spans="1:14" ht="14.25" customHeight="1">
      <c r="A87" s="9"/>
      <c r="B87" s="9"/>
      <c r="C87" s="87"/>
      <c r="D87" s="63"/>
      <c r="E87" s="9"/>
      <c r="F87" s="9"/>
      <c r="G87" s="9"/>
      <c r="H87" s="1"/>
      <c r="I87" s="65"/>
      <c r="J87" s="68" t="str">
        <f t="shared" si="7"/>
        <v/>
      </c>
      <c r="K87" s="9"/>
      <c r="L87" s="9"/>
      <c r="M87" s="3"/>
      <c r="N87" s="3"/>
    </row>
    <row r="88" spans="1:14" ht="14.25" customHeight="1">
      <c r="A88" s="9"/>
      <c r="B88" s="9"/>
      <c r="C88" s="87"/>
      <c r="D88" s="63"/>
      <c r="E88" s="9"/>
      <c r="F88" s="9"/>
      <c r="G88" s="9"/>
      <c r="H88" s="1"/>
      <c r="I88" s="65"/>
      <c r="J88" s="68" t="str">
        <f t="shared" si="7"/>
        <v/>
      </c>
      <c r="K88" s="9"/>
      <c r="L88" s="9"/>
      <c r="M88" s="3"/>
      <c r="N88" s="3"/>
    </row>
    <row r="89" spans="1:14" ht="14.25" customHeight="1">
      <c r="A89" s="9"/>
      <c r="B89" s="9"/>
      <c r="C89" s="87"/>
      <c r="D89" s="63"/>
      <c r="E89" s="9"/>
      <c r="F89" s="9"/>
      <c r="G89" s="9"/>
      <c r="H89" s="1"/>
      <c r="I89" s="65"/>
      <c r="J89" s="68" t="str">
        <f t="shared" si="7"/>
        <v/>
      </c>
      <c r="K89" s="9"/>
      <c r="L89" s="9"/>
      <c r="M89" s="3"/>
      <c r="N89" s="3"/>
    </row>
    <row r="90" spans="1:14" ht="14.25" customHeight="1">
      <c r="A90" s="9"/>
      <c r="B90" s="9"/>
      <c r="C90" s="87"/>
      <c r="D90" s="63"/>
      <c r="E90" s="9"/>
      <c r="F90" s="9"/>
      <c r="G90" s="9"/>
      <c r="H90" s="1"/>
      <c r="I90" s="65"/>
      <c r="J90" s="68" t="str">
        <f t="shared" si="7"/>
        <v/>
      </c>
      <c r="K90" s="9"/>
      <c r="L90" s="9"/>
      <c r="M90" s="3"/>
      <c r="N90" s="3"/>
    </row>
    <row r="91" spans="1:14" ht="14.25" customHeight="1">
      <c r="A91" s="9"/>
      <c r="B91" s="9"/>
      <c r="C91" s="87"/>
      <c r="D91" s="63"/>
      <c r="E91" s="9"/>
      <c r="F91" s="9"/>
      <c r="G91" s="9"/>
      <c r="H91" s="1"/>
      <c r="I91" s="65"/>
      <c r="J91" s="68" t="str">
        <f t="shared" si="7"/>
        <v/>
      </c>
      <c r="K91" s="9"/>
      <c r="L91" s="9"/>
      <c r="M91" s="3"/>
      <c r="N91" s="3"/>
    </row>
    <row r="92" spans="1:14" ht="14.25" customHeight="1">
      <c r="A92" s="9"/>
      <c r="B92" s="9"/>
      <c r="C92" s="87"/>
      <c r="D92" s="63"/>
      <c r="E92" s="9"/>
      <c r="F92" s="9"/>
      <c r="G92" s="9"/>
      <c r="H92" s="1"/>
      <c r="I92" s="65"/>
      <c r="J92" s="68" t="str">
        <f t="shared" si="7"/>
        <v/>
      </c>
      <c r="K92" s="9"/>
      <c r="L92" s="9"/>
      <c r="M92" s="3"/>
      <c r="N92" s="3"/>
    </row>
    <row r="93" spans="1:14" ht="14.25" customHeight="1">
      <c r="A93" s="9"/>
      <c r="B93" s="9"/>
      <c r="C93" s="87"/>
      <c r="D93" s="63"/>
      <c r="E93" s="9"/>
      <c r="F93" s="9"/>
      <c r="G93" s="9"/>
      <c r="H93" s="1"/>
      <c r="I93" s="65"/>
      <c r="J93" s="68" t="str">
        <f t="shared" si="7"/>
        <v/>
      </c>
      <c r="K93" s="9"/>
      <c r="L93" s="9"/>
      <c r="M93" s="3"/>
      <c r="N93" s="3"/>
    </row>
    <row r="94" spans="1:14" ht="14.25" customHeight="1">
      <c r="A94" s="9"/>
      <c r="B94" s="9"/>
      <c r="C94" s="87"/>
      <c r="D94" s="63"/>
      <c r="E94" s="9"/>
      <c r="F94" s="9"/>
      <c r="G94" s="9"/>
      <c r="H94" s="1"/>
      <c r="I94" s="65"/>
      <c r="J94" s="68" t="str">
        <f t="shared" si="7"/>
        <v/>
      </c>
      <c r="K94" s="9"/>
      <c r="L94" s="9"/>
      <c r="M94" s="3"/>
      <c r="N94" s="3"/>
    </row>
    <row r="95" spans="1:14" ht="14.25" customHeight="1">
      <c r="A95" s="9"/>
      <c r="B95" s="9"/>
      <c r="C95" s="87"/>
      <c r="D95" s="63"/>
      <c r="E95" s="9"/>
      <c r="F95" s="9"/>
      <c r="G95" s="9"/>
      <c r="H95" s="1"/>
      <c r="I95" s="65"/>
      <c r="J95" s="68" t="str">
        <f t="shared" si="7"/>
        <v/>
      </c>
      <c r="K95" s="9"/>
      <c r="L95" s="9"/>
      <c r="M95" s="3"/>
      <c r="N95" s="3"/>
    </row>
    <row r="96" spans="1:14" ht="14.25" customHeight="1">
      <c r="A96" s="9"/>
      <c r="B96" s="9"/>
      <c r="C96" s="87"/>
      <c r="D96" s="63"/>
      <c r="E96" s="9"/>
      <c r="F96" s="9"/>
      <c r="G96" s="9"/>
      <c r="H96" s="1"/>
      <c r="I96" s="65"/>
      <c r="J96" s="68" t="str">
        <f t="shared" si="7"/>
        <v/>
      </c>
      <c r="K96" s="9"/>
      <c r="L96" s="9"/>
      <c r="M96" s="3"/>
      <c r="N96" s="3"/>
    </row>
    <row r="97" spans="1:14" ht="14.25" customHeight="1">
      <c r="A97" s="9"/>
      <c r="B97" s="9"/>
      <c r="C97" s="87"/>
      <c r="D97" s="63"/>
      <c r="E97" s="9"/>
      <c r="F97" s="9"/>
      <c r="G97" s="9"/>
      <c r="H97" s="1"/>
      <c r="I97" s="65"/>
      <c r="J97" s="68" t="str">
        <f t="shared" si="7"/>
        <v/>
      </c>
      <c r="K97" s="9"/>
      <c r="L97" s="9"/>
      <c r="M97" s="3"/>
      <c r="N97" s="3"/>
    </row>
    <row r="98" spans="1:14" ht="14.25" customHeight="1">
      <c r="A98" s="9"/>
      <c r="B98" s="9"/>
      <c r="C98" s="87"/>
      <c r="D98" s="63"/>
      <c r="E98" s="9"/>
      <c r="F98" s="9"/>
      <c r="G98" s="9"/>
      <c r="H98" s="1"/>
      <c r="I98" s="65"/>
      <c r="J98" s="68" t="str">
        <f t="shared" si="7"/>
        <v/>
      </c>
      <c r="K98" s="9"/>
      <c r="L98" s="9"/>
      <c r="M98" s="3"/>
      <c r="N98" s="3"/>
    </row>
    <row r="99" spans="1:14" ht="14.25" customHeight="1">
      <c r="A99" s="9"/>
      <c r="B99" s="9"/>
      <c r="C99" s="87"/>
      <c r="D99" s="63"/>
      <c r="E99" s="9"/>
      <c r="F99" s="9"/>
      <c r="G99" s="9"/>
      <c r="H99" s="1"/>
      <c r="I99" s="65"/>
      <c r="J99" s="68" t="str">
        <f t="shared" si="7"/>
        <v/>
      </c>
      <c r="K99" s="9"/>
      <c r="L99" s="9"/>
      <c r="M99" s="3"/>
      <c r="N99" s="3"/>
    </row>
    <row r="100" spans="1:14" ht="14.25" customHeight="1">
      <c r="A100" s="9"/>
      <c r="B100" s="9"/>
      <c r="C100" s="87"/>
      <c r="D100" s="63"/>
      <c r="E100" s="9"/>
      <c r="F100" s="9"/>
      <c r="G100" s="9"/>
      <c r="H100" s="1"/>
      <c r="I100" s="65"/>
      <c r="J100" s="68" t="str">
        <f t="shared" si="7"/>
        <v/>
      </c>
      <c r="K100" s="9"/>
      <c r="L100" s="9"/>
      <c r="M100" s="3"/>
      <c r="N100" s="3"/>
    </row>
    <row r="101" spans="1:14" ht="14.25" customHeight="1">
      <c r="A101" s="9"/>
      <c r="B101" s="9"/>
      <c r="C101" s="87"/>
      <c r="D101" s="63"/>
      <c r="E101" s="9"/>
      <c r="F101" s="9"/>
      <c r="G101" s="9"/>
      <c r="H101" s="1"/>
      <c r="I101" s="65"/>
      <c r="J101" s="68" t="str">
        <f t="shared" si="7"/>
        <v/>
      </c>
      <c r="K101" s="9"/>
      <c r="L101" s="9"/>
      <c r="M101" s="3"/>
      <c r="N101" s="3"/>
    </row>
    <row r="102" spans="1:14" ht="14.25" customHeight="1">
      <c r="A102" s="9"/>
      <c r="B102" s="9"/>
      <c r="C102" s="87"/>
      <c r="D102" s="63"/>
      <c r="E102" s="9"/>
      <c r="F102" s="9"/>
      <c r="G102" s="9"/>
      <c r="H102" s="1"/>
      <c r="I102" s="65"/>
      <c r="J102" s="68" t="str">
        <f t="shared" si="7"/>
        <v/>
      </c>
      <c r="K102" s="9"/>
      <c r="L102" s="9"/>
      <c r="M102" s="3"/>
      <c r="N102" s="3"/>
    </row>
    <row r="103" spans="1:14" ht="14.25" customHeight="1">
      <c r="A103" s="9"/>
      <c r="B103" s="9"/>
      <c r="C103" s="87"/>
      <c r="D103" s="63"/>
      <c r="E103" s="9"/>
      <c r="F103" s="9"/>
      <c r="G103" s="9"/>
      <c r="H103" s="1"/>
      <c r="I103" s="65"/>
      <c r="J103" s="68" t="str">
        <f t="shared" si="7"/>
        <v/>
      </c>
      <c r="K103" s="9"/>
      <c r="L103" s="9"/>
      <c r="M103" s="3"/>
      <c r="N103" s="3"/>
    </row>
    <row r="104" spans="1:14" ht="13.5" customHeight="1">
      <c r="A104" s="9"/>
      <c r="B104" s="9"/>
      <c r="C104" s="87"/>
      <c r="D104" s="63"/>
      <c r="E104" s="9"/>
      <c r="F104" s="9"/>
      <c r="G104" s="9"/>
      <c r="H104" s="9"/>
      <c r="I104" s="65"/>
      <c r="J104" s="68" t="str">
        <f t="shared" si="7"/>
        <v/>
      </c>
      <c r="K104" s="9"/>
      <c r="L104" s="9"/>
      <c r="M104" s="3"/>
      <c r="N104"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D141"/>
  <sheetViews>
    <sheetView tabSelected="1" workbookViewId="0">
      <pane ySplit="7" topLeftCell="A8" activePane="bottomLeft" state="frozen"/>
      <selection pane="bottomLeft" activeCell="B9" sqref="B9"/>
    </sheetView>
  </sheetViews>
  <sheetFormatPr defaultColWidth="17.28515625" defaultRowHeight="15" customHeight="1"/>
  <cols>
    <col min="1" max="1" width="3.85546875" customWidth="1"/>
    <col min="2" max="2" width="7" customWidth="1"/>
    <col min="3" max="3" width="5.140625" customWidth="1"/>
    <col min="4" max="4" width="9.28515625" customWidth="1"/>
    <col min="5" max="5" width="36.7109375" customWidth="1"/>
    <col min="6" max="6" width="1.85546875" customWidth="1"/>
    <col min="7" max="7" width="10.7109375" customWidth="1"/>
    <col min="8" max="8" width="10" customWidth="1"/>
    <col min="9" max="9" width="10.42578125" customWidth="1"/>
    <col min="10" max="10" width="10.28515625" customWidth="1"/>
    <col min="11" max="11" width="10.5703125" customWidth="1"/>
    <col min="12" max="12" width="11.7109375" customWidth="1"/>
    <col min="13" max="13" width="11.140625" customWidth="1"/>
    <col min="14" max="17" width="0.140625" hidden="1" customWidth="1"/>
    <col min="18" max="18" width="3.85546875" hidden="1" customWidth="1"/>
    <col min="19" max="19" width="7" hidden="1" customWidth="1"/>
    <col min="20" max="20" width="5.140625" hidden="1" customWidth="1"/>
    <col min="21" max="21" width="9.28515625" hidden="1" customWidth="1"/>
    <col min="22" max="22" width="36.7109375" hidden="1" customWidth="1"/>
    <col min="23" max="23" width="1.85546875" hidden="1" customWidth="1"/>
    <col min="24" max="24" width="10.7109375" hidden="1" customWidth="1"/>
    <col min="25" max="25" width="10" hidden="1" customWidth="1"/>
    <col min="26" max="26" width="10.42578125" hidden="1" customWidth="1"/>
    <col min="27" max="27" width="10.28515625" hidden="1" customWidth="1"/>
    <col min="28" max="28" width="10.5703125" hidden="1" customWidth="1"/>
    <col min="29" max="29" width="11.7109375" hidden="1" customWidth="1"/>
    <col min="30" max="30" width="11.140625" hidden="1" customWidth="1"/>
  </cols>
  <sheetData>
    <row r="1" spans="1:30"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36" customHeight="1">
      <c r="A2" s="1"/>
      <c r="B2" s="50" t="s">
        <v>40</v>
      </c>
      <c r="C2" s="1"/>
      <c r="D2" s="1"/>
      <c r="E2" s="1"/>
      <c r="F2" s="1"/>
      <c r="G2" s="1"/>
      <c r="H2" s="1"/>
      <c r="I2" s="1"/>
      <c r="J2" s="1"/>
      <c r="K2" s="1"/>
      <c r="L2" s="1"/>
      <c r="M2" s="1"/>
      <c r="N2" s="1"/>
      <c r="O2" s="50"/>
      <c r="P2" s="1"/>
      <c r="Q2" s="1"/>
      <c r="R2" s="1"/>
      <c r="S2" s="50" t="s">
        <v>42</v>
      </c>
      <c r="T2" s="1"/>
      <c r="U2" s="1"/>
      <c r="V2" s="1"/>
      <c r="W2" s="1"/>
      <c r="X2" s="1"/>
      <c r="Y2" s="1"/>
      <c r="Z2" s="1"/>
      <c r="AA2" s="1"/>
      <c r="AB2" s="1"/>
      <c r="AC2" s="1"/>
      <c r="AD2" s="1"/>
    </row>
    <row r="3" spans="1:30" ht="12.75" customHeight="1">
      <c r="A3" s="7"/>
      <c r="B3" s="7"/>
      <c r="C3" s="7"/>
      <c r="D3" s="7"/>
      <c r="E3" s="7"/>
      <c r="F3" s="7"/>
      <c r="G3" s="7"/>
      <c r="H3" s="7"/>
      <c r="I3" s="7"/>
      <c r="J3" s="7"/>
      <c r="K3" s="7"/>
      <c r="L3" s="7"/>
      <c r="M3" s="7"/>
      <c r="N3" s="7"/>
      <c r="O3" s="7"/>
      <c r="P3" s="7"/>
      <c r="Q3" s="7"/>
      <c r="R3" s="7"/>
      <c r="S3" s="7"/>
      <c r="T3" s="7"/>
      <c r="U3" s="7"/>
      <c r="V3" s="7"/>
      <c r="W3" s="7"/>
      <c r="X3" s="7"/>
      <c r="Y3" s="7"/>
      <c r="Z3" s="7"/>
      <c r="AA3" s="7"/>
      <c r="AB3" s="7"/>
      <c r="AC3" s="7"/>
      <c r="AD3" s="7"/>
    </row>
    <row r="4" spans="1:30" ht="16.5" customHeight="1">
      <c r="A4" s="54"/>
      <c r="B4" s="54"/>
      <c r="C4" s="54"/>
      <c r="D4" s="58"/>
      <c r="E4" s="64"/>
      <c r="F4" s="58"/>
      <c r="G4" s="66" t="s">
        <v>52</v>
      </c>
      <c r="H4" s="66" t="s">
        <v>53</v>
      </c>
      <c r="I4" s="66" t="s">
        <v>54</v>
      </c>
      <c r="J4" s="66" t="s">
        <v>55</v>
      </c>
      <c r="K4" s="66" t="s">
        <v>56</v>
      </c>
      <c r="L4" s="66" t="s">
        <v>57</v>
      </c>
      <c r="M4" s="66" t="s">
        <v>58</v>
      </c>
      <c r="N4" s="67"/>
      <c r="O4" s="67"/>
      <c r="P4" s="67"/>
      <c r="Q4" s="67"/>
      <c r="R4" s="54"/>
      <c r="S4" s="54"/>
      <c r="T4" s="54"/>
      <c r="U4" s="58"/>
      <c r="V4" s="64"/>
      <c r="W4" s="58"/>
      <c r="X4" s="66" t="s">
        <v>59</v>
      </c>
      <c r="Y4" s="66" t="s">
        <v>60</v>
      </c>
      <c r="Z4" s="66" t="s">
        <v>61</v>
      </c>
      <c r="AA4" s="66" t="s">
        <v>62</v>
      </c>
      <c r="AB4" s="66" t="s">
        <v>63</v>
      </c>
      <c r="AC4" s="66" t="s">
        <v>64</v>
      </c>
      <c r="AD4" s="66" t="s">
        <v>65</v>
      </c>
    </row>
    <row r="5" spans="1:30" ht="16.5" customHeight="1">
      <c r="A5" s="69"/>
      <c r="B5" s="69"/>
      <c r="C5" s="69"/>
      <c r="D5" s="70"/>
      <c r="E5" s="71" t="s">
        <v>67</v>
      </c>
      <c r="F5" s="70"/>
      <c r="G5" s="73">
        <f t="shared" ref="G5:M5" si="0">G6+G7</f>
        <v>76400</v>
      </c>
      <c r="H5" s="73">
        <f t="shared" si="0"/>
        <v>124800</v>
      </c>
      <c r="I5" s="73">
        <f t="shared" si="0"/>
        <v>300900</v>
      </c>
      <c r="J5" s="73">
        <f t="shared" si="0"/>
        <v>562900</v>
      </c>
      <c r="K5" s="73">
        <f t="shared" si="0"/>
        <v>954000</v>
      </c>
      <c r="L5" s="73">
        <f t="shared" si="0"/>
        <v>1345600</v>
      </c>
      <c r="M5" s="73">
        <f t="shared" si="0"/>
        <v>1754300</v>
      </c>
      <c r="N5" s="67"/>
      <c r="O5" s="67"/>
      <c r="P5" s="67"/>
      <c r="Q5" s="67"/>
      <c r="R5" s="69"/>
      <c r="S5" s="69"/>
      <c r="T5" s="69"/>
      <c r="U5" s="70"/>
      <c r="V5" s="71" t="s">
        <v>75</v>
      </c>
      <c r="W5" s="70"/>
      <c r="X5" s="73">
        <f t="shared" ref="X5:AD5" si="1">X6+X7</f>
        <v>11100</v>
      </c>
      <c r="Y5" s="73">
        <f t="shared" si="1"/>
        <v>7800</v>
      </c>
      <c r="Z5" s="73">
        <f t="shared" si="1"/>
        <v>7800</v>
      </c>
      <c r="AA5" s="73">
        <f t="shared" si="1"/>
        <v>7800</v>
      </c>
      <c r="AB5" s="73">
        <f t="shared" si="1"/>
        <v>7800</v>
      </c>
      <c r="AC5" s="73">
        <f t="shared" si="1"/>
        <v>3000</v>
      </c>
      <c r="AD5" s="73">
        <f t="shared" si="1"/>
        <v>3000</v>
      </c>
    </row>
    <row r="6" spans="1:30" ht="16.5" customHeight="1">
      <c r="A6" s="76"/>
      <c r="B6" s="76"/>
      <c r="C6" s="76"/>
      <c r="D6" s="78"/>
      <c r="E6" s="80" t="s">
        <v>77</v>
      </c>
      <c r="F6" s="78"/>
      <c r="G6" s="81">
        <f t="shared" ref="G6:M6" si="2">G22</f>
        <v>53200</v>
      </c>
      <c r="H6" s="81">
        <f t="shared" si="2"/>
        <v>61000</v>
      </c>
      <c r="I6" s="81">
        <f t="shared" si="2"/>
        <v>155900</v>
      </c>
      <c r="J6" s="81">
        <f t="shared" si="2"/>
        <v>307700</v>
      </c>
      <c r="K6" s="81">
        <f t="shared" si="2"/>
        <v>571200</v>
      </c>
      <c r="L6" s="81">
        <f t="shared" si="2"/>
        <v>823600</v>
      </c>
      <c r="M6" s="81">
        <f t="shared" si="2"/>
        <v>1087300</v>
      </c>
      <c r="N6" s="67"/>
      <c r="O6" s="67"/>
      <c r="P6" s="67"/>
      <c r="Q6" s="67"/>
      <c r="R6" s="76"/>
      <c r="S6" s="76"/>
      <c r="T6" s="76"/>
      <c r="U6" s="78"/>
      <c r="V6" s="80" t="s">
        <v>79</v>
      </c>
      <c r="W6" s="78"/>
      <c r="X6" s="81">
        <f t="shared" ref="X6:AD6" si="3">X22</f>
        <v>10500</v>
      </c>
      <c r="Y6" s="81">
        <f t="shared" si="3"/>
        <v>7200</v>
      </c>
      <c r="Z6" s="81">
        <f t="shared" si="3"/>
        <v>7200</v>
      </c>
      <c r="AA6" s="81">
        <f t="shared" si="3"/>
        <v>7200</v>
      </c>
      <c r="AB6" s="81">
        <f t="shared" si="3"/>
        <v>7200</v>
      </c>
      <c r="AC6" s="85">
        <f t="shared" si="3"/>
        <v>3000</v>
      </c>
      <c r="AD6" s="85">
        <f t="shared" si="3"/>
        <v>3000</v>
      </c>
    </row>
    <row r="7" spans="1:30" ht="13.5" customHeight="1">
      <c r="A7" s="78"/>
      <c r="B7" s="78"/>
      <c r="C7" s="78"/>
      <c r="D7" s="78"/>
      <c r="E7" s="80" t="s">
        <v>81</v>
      </c>
      <c r="F7" s="78"/>
      <c r="G7" s="81">
        <f t="shared" ref="G7:M7" si="4">G89</f>
        <v>23200</v>
      </c>
      <c r="H7" s="81">
        <f t="shared" si="4"/>
        <v>63800</v>
      </c>
      <c r="I7" s="81">
        <f t="shared" si="4"/>
        <v>145000</v>
      </c>
      <c r="J7" s="81">
        <f t="shared" si="4"/>
        <v>255200</v>
      </c>
      <c r="K7" s="81">
        <f t="shared" si="4"/>
        <v>382800</v>
      </c>
      <c r="L7" s="81">
        <f t="shared" si="4"/>
        <v>522000</v>
      </c>
      <c r="M7" s="81">
        <f t="shared" si="4"/>
        <v>667000</v>
      </c>
      <c r="N7" s="67"/>
      <c r="O7" s="67"/>
      <c r="P7" s="67"/>
      <c r="Q7" s="67"/>
      <c r="R7" s="78"/>
      <c r="S7" s="78"/>
      <c r="T7" s="78"/>
      <c r="U7" s="78"/>
      <c r="V7" s="80" t="s">
        <v>85</v>
      </c>
      <c r="W7" s="78"/>
      <c r="X7" s="81">
        <f t="shared" ref="X7:AD7" si="5">X89</f>
        <v>600</v>
      </c>
      <c r="Y7" s="81">
        <f t="shared" si="5"/>
        <v>600</v>
      </c>
      <c r="Z7" s="81">
        <f t="shared" si="5"/>
        <v>600</v>
      </c>
      <c r="AA7" s="81">
        <f t="shared" si="5"/>
        <v>600</v>
      </c>
      <c r="AB7" s="81">
        <f t="shared" si="5"/>
        <v>600</v>
      </c>
      <c r="AC7" s="85">
        <f t="shared" si="5"/>
        <v>0</v>
      </c>
      <c r="AD7" s="85">
        <f t="shared" si="5"/>
        <v>0</v>
      </c>
    </row>
    <row r="8" spans="1:30" ht="13.5" customHeight="1">
      <c r="A8" s="67"/>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row>
    <row r="9" spans="1:30" ht="13.5" hidden="1" customHeight="1">
      <c r="A9" s="67"/>
      <c r="B9" s="89" t="s">
        <v>87</v>
      </c>
      <c r="C9" s="67"/>
      <c r="D9" s="67"/>
      <c r="E9" s="67"/>
      <c r="F9" s="67"/>
      <c r="G9" s="90"/>
      <c r="H9" s="90"/>
      <c r="I9" s="90"/>
      <c r="J9" s="90"/>
      <c r="K9" s="90"/>
      <c r="L9" s="67"/>
      <c r="M9" s="67"/>
      <c r="N9" s="67"/>
      <c r="O9" s="67"/>
      <c r="P9" s="67"/>
      <c r="Q9" s="67"/>
      <c r="R9" s="67"/>
      <c r="S9" s="89" t="s">
        <v>92</v>
      </c>
      <c r="T9" s="67"/>
      <c r="U9" s="67"/>
      <c r="V9" s="67"/>
      <c r="W9" s="67"/>
      <c r="X9" s="90"/>
      <c r="Y9" s="90"/>
      <c r="Z9" s="90"/>
      <c r="AA9" s="90"/>
      <c r="AB9" s="90"/>
      <c r="AC9" s="67"/>
      <c r="AD9" s="67"/>
    </row>
    <row r="10" spans="1:30" ht="13.5" hidden="1" customHeight="1">
      <c r="A10" s="67"/>
      <c r="B10" s="91"/>
      <c r="C10" s="92"/>
      <c r="D10" s="93"/>
      <c r="E10" s="94" t="s">
        <v>67</v>
      </c>
      <c r="F10" s="91"/>
      <c r="G10" s="95">
        <f t="shared" ref="G10:M10" si="6">SUM(G13:G17)</f>
        <v>0</v>
      </c>
      <c r="H10" s="95">
        <f t="shared" si="6"/>
        <v>0</v>
      </c>
      <c r="I10" s="95">
        <f t="shared" si="6"/>
        <v>0</v>
      </c>
      <c r="J10" s="95">
        <f t="shared" si="6"/>
        <v>0</v>
      </c>
      <c r="K10" s="95">
        <f t="shared" si="6"/>
        <v>0</v>
      </c>
      <c r="L10" s="95">
        <f t="shared" si="6"/>
        <v>0</v>
      </c>
      <c r="M10" s="95">
        <f t="shared" si="6"/>
        <v>0</v>
      </c>
      <c r="N10" s="67"/>
      <c r="O10" s="67"/>
      <c r="P10" s="67"/>
      <c r="Q10" s="67"/>
      <c r="R10" s="67"/>
      <c r="S10" s="91"/>
      <c r="T10" s="92"/>
      <c r="U10" s="93"/>
      <c r="V10" s="94" t="s">
        <v>94</v>
      </c>
      <c r="W10" s="91"/>
      <c r="X10" s="95">
        <f t="shared" ref="X10:AD10" si="7">SUM(X13:X17)</f>
        <v>0</v>
      </c>
      <c r="Y10" s="95">
        <f t="shared" si="7"/>
        <v>0</v>
      </c>
      <c r="Z10" s="95">
        <f t="shared" si="7"/>
        <v>0</v>
      </c>
      <c r="AA10" s="95">
        <f t="shared" si="7"/>
        <v>0</v>
      </c>
      <c r="AB10" s="95">
        <f t="shared" si="7"/>
        <v>0</v>
      </c>
      <c r="AC10" s="95">
        <f t="shared" si="7"/>
        <v>0</v>
      </c>
      <c r="AD10" s="95">
        <f t="shared" si="7"/>
        <v>0</v>
      </c>
    </row>
    <row r="11" spans="1:30" ht="13.5" hidden="1" customHeight="1">
      <c r="A11" s="67"/>
      <c r="B11" s="67"/>
      <c r="C11" s="67"/>
      <c r="D11" s="96"/>
      <c r="E11" s="67"/>
      <c r="F11" s="67"/>
      <c r="G11" s="90"/>
      <c r="H11" s="90"/>
      <c r="I11" s="90"/>
      <c r="J11" s="90"/>
      <c r="K11" s="90"/>
      <c r="L11" s="67"/>
      <c r="M11" s="67"/>
      <c r="N11" s="67"/>
      <c r="O11" s="67"/>
      <c r="P11" s="67"/>
      <c r="Q11" s="67"/>
      <c r="R11" s="67"/>
      <c r="S11" s="67"/>
      <c r="T11" s="67"/>
      <c r="U11" s="96"/>
      <c r="V11" s="67"/>
      <c r="W11" s="67"/>
      <c r="X11" s="90"/>
      <c r="Y11" s="90"/>
      <c r="Z11" s="90"/>
      <c r="AA11" s="90"/>
      <c r="AB11" s="90"/>
      <c r="AC11" s="67"/>
      <c r="AD11" s="67"/>
    </row>
    <row r="12" spans="1:30" ht="13.5" hidden="1" customHeight="1">
      <c r="A12" s="67"/>
      <c r="B12" s="67"/>
      <c r="C12" s="67"/>
      <c r="D12" s="96"/>
      <c r="E12" s="97" t="s">
        <v>95</v>
      </c>
      <c r="F12" s="67"/>
      <c r="G12" s="90"/>
      <c r="H12" s="90"/>
      <c r="I12" s="90"/>
      <c r="J12" s="90"/>
      <c r="K12" s="90"/>
      <c r="L12" s="67"/>
      <c r="M12" s="67"/>
      <c r="N12" s="67"/>
      <c r="O12" s="67"/>
      <c r="P12" s="67"/>
      <c r="Q12" s="67"/>
      <c r="R12" s="67"/>
      <c r="S12" s="67"/>
      <c r="T12" s="67"/>
      <c r="U12" s="96"/>
      <c r="V12" s="97" t="s">
        <v>96</v>
      </c>
      <c r="W12" s="67"/>
      <c r="X12" s="90"/>
      <c r="Y12" s="90"/>
      <c r="Z12" s="90"/>
      <c r="AA12" s="90"/>
      <c r="AB12" s="90"/>
      <c r="AC12" s="67"/>
      <c r="AD12" s="67"/>
    </row>
    <row r="13" spans="1:30" ht="13.5" hidden="1" customHeight="1">
      <c r="A13" s="67"/>
      <c r="B13" s="67"/>
      <c r="C13" s="67"/>
      <c r="D13" s="98" t="s">
        <v>97</v>
      </c>
      <c r="E13" s="99" t="s">
        <v>98</v>
      </c>
      <c r="F13" s="67"/>
      <c r="G13" s="100"/>
      <c r="H13" s="100"/>
      <c r="I13" s="100"/>
      <c r="J13" s="100"/>
      <c r="K13" s="100"/>
      <c r="L13" s="101"/>
      <c r="M13" s="101"/>
      <c r="N13" s="67"/>
      <c r="O13" s="67"/>
      <c r="P13" s="67"/>
      <c r="Q13" s="67"/>
      <c r="R13" s="67"/>
      <c r="S13" s="67"/>
      <c r="T13" s="67"/>
      <c r="U13" s="98" t="s">
        <v>97</v>
      </c>
      <c r="V13" s="99" t="s">
        <v>100</v>
      </c>
      <c r="W13" s="67"/>
      <c r="X13" s="100"/>
      <c r="Y13" s="100"/>
      <c r="Z13" s="100"/>
      <c r="AA13" s="100"/>
      <c r="AB13" s="100"/>
      <c r="AC13" s="101"/>
      <c r="AD13" s="101"/>
    </row>
    <row r="14" spans="1:30" ht="13.5" hidden="1" customHeight="1">
      <c r="A14" s="67"/>
      <c r="B14" s="67"/>
      <c r="C14" s="67"/>
      <c r="D14" s="98" t="s">
        <v>101</v>
      </c>
      <c r="E14" s="99" t="s">
        <v>102</v>
      </c>
      <c r="F14" s="67"/>
      <c r="G14" s="100"/>
      <c r="H14" s="100"/>
      <c r="I14" s="100"/>
      <c r="J14" s="100"/>
      <c r="K14" s="100"/>
      <c r="L14" s="101"/>
      <c r="M14" s="101"/>
      <c r="N14" s="67"/>
      <c r="O14" s="67"/>
      <c r="P14" s="67"/>
      <c r="Q14" s="67"/>
      <c r="R14" s="67"/>
      <c r="S14" s="67"/>
      <c r="T14" s="67"/>
      <c r="U14" s="98" t="s">
        <v>101</v>
      </c>
      <c r="V14" s="99" t="s">
        <v>104</v>
      </c>
      <c r="W14" s="67"/>
      <c r="X14" s="100"/>
      <c r="Y14" s="100"/>
      <c r="Z14" s="100"/>
      <c r="AA14" s="100"/>
      <c r="AB14" s="100"/>
      <c r="AC14" s="101"/>
      <c r="AD14" s="101"/>
    </row>
    <row r="15" spans="1:30" ht="13.5" hidden="1" customHeight="1">
      <c r="A15" s="67"/>
      <c r="B15" s="67"/>
      <c r="C15" s="67"/>
      <c r="D15" s="98" t="s">
        <v>106</v>
      </c>
      <c r="E15" s="99" t="s">
        <v>107</v>
      </c>
      <c r="F15" s="67"/>
      <c r="G15" s="100"/>
      <c r="H15" s="100"/>
      <c r="I15" s="100"/>
      <c r="J15" s="100"/>
      <c r="K15" s="100"/>
      <c r="L15" s="101"/>
      <c r="M15" s="101"/>
      <c r="N15" s="67"/>
      <c r="O15" s="67"/>
      <c r="P15" s="67"/>
      <c r="Q15" s="67"/>
      <c r="R15" s="67"/>
      <c r="S15" s="67"/>
      <c r="T15" s="67"/>
      <c r="U15" s="98" t="s">
        <v>106</v>
      </c>
      <c r="V15" s="99" t="s">
        <v>108</v>
      </c>
      <c r="W15" s="67"/>
      <c r="X15" s="100"/>
      <c r="Y15" s="100"/>
      <c r="Z15" s="100"/>
      <c r="AA15" s="100"/>
      <c r="AB15" s="100"/>
      <c r="AC15" s="101"/>
      <c r="AD15" s="101"/>
    </row>
    <row r="16" spans="1:30" ht="13.5" hidden="1" customHeight="1">
      <c r="A16" s="67"/>
      <c r="B16" s="67"/>
      <c r="C16" s="67"/>
      <c r="D16" s="98" t="s">
        <v>111</v>
      </c>
      <c r="E16" s="99" t="s">
        <v>112</v>
      </c>
      <c r="F16" s="67"/>
      <c r="G16" s="100"/>
      <c r="H16" s="100"/>
      <c r="I16" s="100"/>
      <c r="J16" s="100"/>
      <c r="K16" s="100"/>
      <c r="L16" s="101"/>
      <c r="M16" s="101"/>
      <c r="N16" s="67"/>
      <c r="O16" s="67"/>
      <c r="P16" s="67"/>
      <c r="Q16" s="67"/>
      <c r="R16" s="67"/>
      <c r="S16" s="67"/>
      <c r="T16" s="67"/>
      <c r="U16" s="98" t="s">
        <v>111</v>
      </c>
      <c r="V16" s="99" t="s">
        <v>114</v>
      </c>
      <c r="W16" s="67"/>
      <c r="X16" s="100"/>
      <c r="Y16" s="100"/>
      <c r="Z16" s="100"/>
      <c r="AA16" s="100"/>
      <c r="AB16" s="100"/>
      <c r="AC16" s="101"/>
      <c r="AD16" s="101"/>
    </row>
    <row r="17" spans="1:30" ht="13.5" hidden="1" customHeight="1">
      <c r="A17" s="67"/>
      <c r="B17" s="67"/>
      <c r="C17" s="67"/>
      <c r="D17" s="98" t="s">
        <v>115</v>
      </c>
      <c r="E17" s="99" t="s">
        <v>116</v>
      </c>
      <c r="F17" s="67"/>
      <c r="G17" s="100"/>
      <c r="H17" s="100"/>
      <c r="I17" s="100"/>
      <c r="J17" s="100"/>
      <c r="K17" s="100"/>
      <c r="L17" s="101"/>
      <c r="M17" s="101"/>
      <c r="N17" s="67"/>
      <c r="O17" s="67"/>
      <c r="P17" s="67"/>
      <c r="Q17" s="67"/>
      <c r="R17" s="67"/>
      <c r="S17" s="67"/>
      <c r="T17" s="67"/>
      <c r="U17" s="98" t="s">
        <v>115</v>
      </c>
      <c r="V17" s="99" t="s">
        <v>118</v>
      </c>
      <c r="W17" s="67"/>
      <c r="X17" s="100"/>
      <c r="Y17" s="100"/>
      <c r="Z17" s="100"/>
      <c r="AA17" s="100"/>
      <c r="AB17" s="100"/>
      <c r="AC17" s="101"/>
      <c r="AD17" s="101"/>
    </row>
    <row r="18" spans="1:30" ht="13.5" hidden="1" customHeight="1">
      <c r="A18" s="67"/>
      <c r="B18" s="67"/>
      <c r="C18" s="67"/>
      <c r="D18" s="67"/>
      <c r="E18" s="67"/>
      <c r="F18" s="67"/>
      <c r="G18" s="90"/>
      <c r="H18" s="90"/>
      <c r="I18" s="90"/>
      <c r="J18" s="90"/>
      <c r="K18" s="90"/>
      <c r="L18" s="67"/>
      <c r="M18" s="67"/>
      <c r="N18" s="67"/>
      <c r="O18" s="67"/>
      <c r="P18" s="67"/>
      <c r="Q18" s="67"/>
      <c r="R18" s="67"/>
      <c r="S18" s="67"/>
      <c r="T18" s="67"/>
      <c r="U18" s="67"/>
      <c r="V18" s="67"/>
      <c r="W18" s="67"/>
      <c r="X18" s="90"/>
      <c r="Y18" s="90"/>
      <c r="Z18" s="90"/>
      <c r="AA18" s="90"/>
      <c r="AB18" s="90"/>
      <c r="AC18" s="67"/>
      <c r="AD18" s="67"/>
    </row>
    <row r="19" spans="1:30" ht="13.5" customHeight="1">
      <c r="A19" s="67"/>
      <c r="B19" s="89" t="s">
        <v>121</v>
      </c>
      <c r="C19" s="67"/>
      <c r="D19" s="67"/>
      <c r="E19" s="67"/>
      <c r="F19" s="67"/>
      <c r="G19" s="90"/>
      <c r="H19" s="90"/>
      <c r="I19" s="90"/>
      <c r="J19" s="90"/>
      <c r="K19" s="90"/>
      <c r="L19" s="67"/>
      <c r="M19" s="67"/>
      <c r="N19" s="67"/>
      <c r="O19" s="67"/>
      <c r="P19" s="67"/>
      <c r="Q19" s="67"/>
      <c r="R19" s="89"/>
      <c r="S19" s="89" t="s">
        <v>122</v>
      </c>
      <c r="T19" s="67"/>
      <c r="U19" s="67"/>
      <c r="V19" s="67"/>
      <c r="W19" s="67"/>
      <c r="X19" s="90"/>
      <c r="Y19" s="90"/>
      <c r="Z19" s="90"/>
      <c r="AA19" s="90"/>
      <c r="AB19" s="90"/>
      <c r="AC19" s="67"/>
      <c r="AD19" s="67"/>
    </row>
    <row r="20" spans="1:30" ht="13.5" customHeight="1">
      <c r="A20" s="67"/>
      <c r="B20" s="91"/>
      <c r="C20" s="93"/>
      <c r="D20" s="92"/>
      <c r="E20" s="94" t="s">
        <v>67</v>
      </c>
      <c r="F20" s="94"/>
      <c r="G20" s="95">
        <f t="shared" ref="G20:M20" si="8">G22+G89</f>
        <v>76400</v>
      </c>
      <c r="H20" s="95">
        <f t="shared" si="8"/>
        <v>124800</v>
      </c>
      <c r="I20" s="95">
        <f t="shared" si="8"/>
        <v>300900</v>
      </c>
      <c r="J20" s="95">
        <f t="shared" si="8"/>
        <v>562900</v>
      </c>
      <c r="K20" s="95">
        <f t="shared" si="8"/>
        <v>954000</v>
      </c>
      <c r="L20" s="95">
        <f t="shared" si="8"/>
        <v>1345600</v>
      </c>
      <c r="M20" s="95">
        <f t="shared" si="8"/>
        <v>1754300</v>
      </c>
      <c r="N20" s="67"/>
      <c r="O20" s="67"/>
      <c r="P20" s="67"/>
      <c r="Q20" s="67"/>
      <c r="R20" s="89"/>
      <c r="S20" s="91"/>
      <c r="T20" s="92"/>
      <c r="U20" s="93"/>
      <c r="V20" s="94" t="s">
        <v>94</v>
      </c>
      <c r="W20" s="94"/>
      <c r="X20" s="95">
        <f t="shared" ref="X20:AD20" si="9">X22+X89</f>
        <v>11100</v>
      </c>
      <c r="Y20" s="95">
        <f t="shared" si="9"/>
        <v>7800</v>
      </c>
      <c r="Z20" s="95">
        <f t="shared" si="9"/>
        <v>7800</v>
      </c>
      <c r="AA20" s="95">
        <f t="shared" si="9"/>
        <v>7800</v>
      </c>
      <c r="AB20" s="95">
        <f t="shared" si="9"/>
        <v>7800</v>
      </c>
      <c r="AC20" s="103">
        <f t="shared" si="9"/>
        <v>3000</v>
      </c>
      <c r="AD20" s="103">
        <f t="shared" si="9"/>
        <v>3000</v>
      </c>
    </row>
    <row r="21" spans="1:30" ht="13.5" customHeight="1">
      <c r="A21" s="67"/>
      <c r="B21" s="67"/>
      <c r="C21" s="96"/>
      <c r="D21" s="96"/>
      <c r="E21" s="67"/>
      <c r="F21" s="67"/>
      <c r="G21" s="90"/>
      <c r="H21" s="90"/>
      <c r="I21" s="90"/>
      <c r="J21" s="90"/>
      <c r="K21" s="90"/>
      <c r="L21" s="67"/>
      <c r="M21" s="67"/>
      <c r="N21" s="67"/>
      <c r="O21" s="67"/>
      <c r="P21" s="67"/>
      <c r="Q21" s="67"/>
      <c r="R21" s="67"/>
      <c r="S21" s="67"/>
      <c r="T21" s="96"/>
      <c r="U21" s="96"/>
      <c r="V21" s="67"/>
      <c r="W21" s="67"/>
      <c r="X21" s="90"/>
      <c r="Y21" s="90"/>
      <c r="Z21" s="90"/>
      <c r="AA21" s="90"/>
      <c r="AB21" s="90"/>
      <c r="AC21" s="67"/>
      <c r="AD21" s="67"/>
    </row>
    <row r="22" spans="1:30" ht="15.75">
      <c r="A22" s="67"/>
      <c r="B22" s="105"/>
      <c r="C22" s="105"/>
      <c r="D22" s="105" t="s">
        <v>132</v>
      </c>
      <c r="E22" s="107"/>
      <c r="F22" s="67"/>
      <c r="G22" s="108">
        <f t="shared" ref="G22:M22" si="10">G24+G40+G50+G65</f>
        <v>53200</v>
      </c>
      <c r="H22" s="108">
        <f t="shared" si="10"/>
        <v>61000</v>
      </c>
      <c r="I22" s="108">
        <f t="shared" si="10"/>
        <v>155900</v>
      </c>
      <c r="J22" s="108">
        <f t="shared" si="10"/>
        <v>307700</v>
      </c>
      <c r="K22" s="108">
        <f t="shared" si="10"/>
        <v>571200</v>
      </c>
      <c r="L22" s="108">
        <f t="shared" si="10"/>
        <v>823600</v>
      </c>
      <c r="M22" s="108">
        <f t="shared" si="10"/>
        <v>1087300</v>
      </c>
      <c r="N22" s="67"/>
      <c r="O22" s="67"/>
      <c r="P22" s="67"/>
      <c r="Q22" s="67"/>
      <c r="R22" s="67"/>
      <c r="S22" s="105"/>
      <c r="T22" s="105"/>
      <c r="U22" s="105" t="s">
        <v>135</v>
      </c>
      <c r="V22" s="107"/>
      <c r="W22" s="67"/>
      <c r="X22" s="108">
        <f t="shared" ref="X22:AD22" si="11">X24+X40+X50+X65</f>
        <v>10500</v>
      </c>
      <c r="Y22" s="108">
        <f t="shared" si="11"/>
        <v>7200</v>
      </c>
      <c r="Z22" s="108">
        <f t="shared" si="11"/>
        <v>7200</v>
      </c>
      <c r="AA22" s="108">
        <f t="shared" si="11"/>
        <v>7200</v>
      </c>
      <c r="AB22" s="108">
        <f t="shared" si="11"/>
        <v>7200</v>
      </c>
      <c r="AC22" s="108">
        <f t="shared" si="11"/>
        <v>3000</v>
      </c>
      <c r="AD22" s="108">
        <f t="shared" si="11"/>
        <v>3000</v>
      </c>
    </row>
    <row r="23" spans="1:30" ht="13.5" customHeight="1">
      <c r="A23" s="67"/>
      <c r="B23" s="67"/>
      <c r="C23" s="67"/>
      <c r="D23" s="112"/>
      <c r="E23" s="67"/>
      <c r="F23" s="67"/>
      <c r="G23" s="90"/>
      <c r="H23" s="90"/>
      <c r="I23" s="90"/>
      <c r="J23" s="90"/>
      <c r="K23" s="90"/>
      <c r="L23" s="67"/>
      <c r="M23" s="67"/>
      <c r="N23" s="67"/>
      <c r="O23" s="67"/>
      <c r="P23" s="67"/>
      <c r="Q23" s="67"/>
      <c r="R23" s="67"/>
      <c r="S23" s="67"/>
      <c r="T23" s="67"/>
      <c r="U23" s="112"/>
      <c r="V23" s="67"/>
      <c r="W23" s="67"/>
      <c r="X23" s="90"/>
      <c r="Y23" s="90"/>
      <c r="Z23" s="90"/>
      <c r="AA23" s="90"/>
      <c r="AB23" s="90"/>
      <c r="AC23" s="67"/>
      <c r="AD23" s="67"/>
    </row>
    <row r="24" spans="1:30" ht="13.5" customHeight="1">
      <c r="A24" s="67"/>
      <c r="B24" s="119"/>
      <c r="C24" s="119"/>
      <c r="D24" s="98">
        <v>60</v>
      </c>
      <c r="E24" s="121" t="s">
        <v>138</v>
      </c>
      <c r="F24" s="67"/>
      <c r="G24" s="100">
        <f t="shared" ref="G24:M24" si="12">SUM(G25:G38)</f>
        <v>7200</v>
      </c>
      <c r="H24" s="100">
        <f t="shared" si="12"/>
        <v>7200</v>
      </c>
      <c r="I24" s="100">
        <f t="shared" si="12"/>
        <v>8400</v>
      </c>
      <c r="J24" s="100">
        <f t="shared" si="12"/>
        <v>8400</v>
      </c>
      <c r="K24" s="100">
        <f t="shared" si="12"/>
        <v>8400</v>
      </c>
      <c r="L24" s="100">
        <f t="shared" si="12"/>
        <v>9600</v>
      </c>
      <c r="M24" s="100">
        <f t="shared" si="12"/>
        <v>9600</v>
      </c>
      <c r="N24" s="67"/>
      <c r="O24" s="67"/>
      <c r="P24" s="67"/>
      <c r="Q24" s="67"/>
      <c r="R24" s="67"/>
      <c r="S24" s="119"/>
      <c r="T24" s="119"/>
      <c r="U24" s="98">
        <v>60</v>
      </c>
      <c r="V24" s="121" t="s">
        <v>141</v>
      </c>
      <c r="W24" s="67"/>
      <c r="X24" s="100">
        <f t="shared" ref="X24:AD24" si="13">SUM(X25:X38)</f>
        <v>3000</v>
      </c>
      <c r="Y24" s="100">
        <f t="shared" si="13"/>
        <v>3000</v>
      </c>
      <c r="Z24" s="100">
        <f t="shared" si="13"/>
        <v>3000</v>
      </c>
      <c r="AA24" s="100">
        <f t="shared" si="13"/>
        <v>3000</v>
      </c>
      <c r="AB24" s="100">
        <f t="shared" si="13"/>
        <v>3000</v>
      </c>
      <c r="AC24" s="100">
        <f t="shared" si="13"/>
        <v>3000</v>
      </c>
      <c r="AD24" s="100">
        <f t="shared" si="13"/>
        <v>3000</v>
      </c>
    </row>
    <row r="25" spans="1:30" ht="13.5" customHeight="1">
      <c r="A25" s="67"/>
      <c r="B25" s="67"/>
      <c r="C25" s="67"/>
      <c r="D25" s="67"/>
      <c r="E25" s="124" t="s">
        <v>142</v>
      </c>
      <c r="F25" s="67"/>
      <c r="G25" s="68">
        <v>7200</v>
      </c>
      <c r="H25" s="68">
        <v>7200</v>
      </c>
      <c r="I25" s="68">
        <v>8400</v>
      </c>
      <c r="J25" s="68">
        <v>8400</v>
      </c>
      <c r="K25" s="68">
        <v>8400</v>
      </c>
      <c r="L25" s="68">
        <v>9600</v>
      </c>
      <c r="M25" s="68">
        <v>9600</v>
      </c>
      <c r="N25" s="67"/>
      <c r="O25" s="67"/>
      <c r="P25" s="67"/>
      <c r="Q25" s="67"/>
      <c r="R25" s="67"/>
      <c r="S25" s="67"/>
      <c r="T25" s="67"/>
      <c r="U25" s="67"/>
      <c r="V25" s="124"/>
      <c r="W25" s="67"/>
      <c r="X25" s="68">
        <v>1000</v>
      </c>
      <c r="Y25" s="68">
        <v>1000</v>
      </c>
      <c r="Z25" s="68">
        <v>1000</v>
      </c>
      <c r="AA25" s="68">
        <v>1000</v>
      </c>
      <c r="AB25" s="68">
        <v>1000</v>
      </c>
      <c r="AC25" s="68">
        <v>1000</v>
      </c>
      <c r="AD25" s="68">
        <v>1000</v>
      </c>
    </row>
    <row r="26" spans="1:30" ht="13.5" customHeight="1">
      <c r="A26" s="67"/>
      <c r="B26" s="67"/>
      <c r="C26" s="67"/>
      <c r="D26" s="67"/>
      <c r="E26" s="124"/>
      <c r="F26" s="67"/>
      <c r="G26" s="68"/>
      <c r="H26" s="68"/>
      <c r="I26" s="68"/>
      <c r="J26" s="68"/>
      <c r="K26" s="68"/>
      <c r="L26" s="68"/>
      <c r="M26" s="68"/>
      <c r="N26" s="67"/>
      <c r="O26" s="67"/>
      <c r="P26" s="67"/>
      <c r="Q26" s="67"/>
      <c r="R26" s="67"/>
      <c r="S26" s="67"/>
      <c r="T26" s="67"/>
      <c r="U26" s="67"/>
      <c r="V26" s="124"/>
      <c r="W26" s="67"/>
      <c r="X26" s="68">
        <v>1000</v>
      </c>
      <c r="Y26" s="68">
        <v>1000</v>
      </c>
      <c r="Z26" s="68">
        <v>1000</v>
      </c>
      <c r="AA26" s="68">
        <v>1000</v>
      </c>
      <c r="AB26" s="68">
        <v>1000</v>
      </c>
      <c r="AC26" s="68">
        <v>1000</v>
      </c>
      <c r="AD26" s="68">
        <v>1000</v>
      </c>
    </row>
    <row r="27" spans="1:30" ht="13.5" customHeight="1">
      <c r="A27" s="67"/>
      <c r="B27" s="67"/>
      <c r="C27" s="67"/>
      <c r="D27" s="67"/>
      <c r="E27" s="124"/>
      <c r="F27" s="67"/>
      <c r="G27" s="68"/>
      <c r="H27" s="68"/>
      <c r="I27" s="68"/>
      <c r="J27" s="68"/>
      <c r="K27" s="68"/>
      <c r="L27" s="68"/>
      <c r="M27" s="68"/>
      <c r="N27" s="67"/>
      <c r="O27" s="67"/>
      <c r="P27" s="67"/>
      <c r="Q27" s="67"/>
      <c r="R27" s="67"/>
      <c r="S27" s="67"/>
      <c r="T27" s="67"/>
      <c r="U27" s="67"/>
      <c r="V27" s="124"/>
      <c r="W27" s="67"/>
      <c r="X27" s="68">
        <v>1000</v>
      </c>
      <c r="Y27" s="68">
        <v>1000</v>
      </c>
      <c r="Z27" s="68">
        <v>1000</v>
      </c>
      <c r="AA27" s="68">
        <v>1000</v>
      </c>
      <c r="AB27" s="68">
        <v>1000</v>
      </c>
      <c r="AC27" s="68">
        <v>1000</v>
      </c>
      <c r="AD27" s="68">
        <v>1000</v>
      </c>
    </row>
    <row r="28" spans="1:30" ht="13.5" customHeight="1">
      <c r="A28" s="67"/>
      <c r="B28" s="67"/>
      <c r="C28" s="67"/>
      <c r="D28" s="67"/>
      <c r="E28" s="124"/>
      <c r="F28" s="67"/>
      <c r="G28" s="68"/>
      <c r="H28" s="68"/>
      <c r="I28" s="68"/>
      <c r="J28" s="68"/>
      <c r="K28" s="68"/>
      <c r="L28" s="68"/>
      <c r="M28" s="68"/>
      <c r="N28" s="67"/>
      <c r="O28" s="67"/>
      <c r="P28" s="67"/>
      <c r="Q28" s="67"/>
      <c r="R28" s="67"/>
      <c r="S28" s="67"/>
      <c r="T28" s="67"/>
      <c r="U28" s="67"/>
      <c r="V28" s="124"/>
      <c r="W28" s="67"/>
      <c r="X28" s="68"/>
      <c r="Y28" s="68"/>
      <c r="Z28" s="68"/>
      <c r="AA28" s="68"/>
      <c r="AB28" s="68"/>
      <c r="AC28" s="68"/>
      <c r="AD28" s="68"/>
    </row>
    <row r="29" spans="1:30" ht="13.5" customHeight="1">
      <c r="A29" s="67"/>
      <c r="B29" s="67"/>
      <c r="C29" s="67"/>
      <c r="D29" s="67"/>
      <c r="E29" s="124"/>
      <c r="F29" s="67"/>
      <c r="G29" s="68"/>
      <c r="H29" s="68"/>
      <c r="I29" s="68"/>
      <c r="J29" s="68"/>
      <c r="K29" s="68"/>
      <c r="L29" s="68"/>
      <c r="M29" s="68"/>
      <c r="N29" s="67"/>
      <c r="O29" s="67"/>
      <c r="P29" s="67"/>
      <c r="Q29" s="67"/>
      <c r="R29" s="67"/>
      <c r="S29" s="67"/>
      <c r="T29" s="67"/>
      <c r="U29" s="67"/>
      <c r="V29" s="124"/>
      <c r="W29" s="67"/>
      <c r="X29" s="68"/>
      <c r="Y29" s="68"/>
      <c r="Z29" s="68"/>
      <c r="AA29" s="68"/>
      <c r="AB29" s="68"/>
      <c r="AC29" s="68"/>
      <c r="AD29" s="68"/>
    </row>
    <row r="30" spans="1:30" ht="13.5" customHeight="1">
      <c r="A30" s="67"/>
      <c r="B30" s="67"/>
      <c r="C30" s="67"/>
      <c r="D30" s="67"/>
      <c r="E30" s="124"/>
      <c r="F30" s="67"/>
      <c r="G30" s="68"/>
      <c r="H30" s="68"/>
      <c r="I30" s="68"/>
      <c r="J30" s="68"/>
      <c r="K30" s="68"/>
      <c r="L30" s="68"/>
      <c r="M30" s="68"/>
      <c r="N30" s="67"/>
      <c r="O30" s="67"/>
      <c r="P30" s="67"/>
      <c r="Q30" s="67"/>
      <c r="R30" s="67"/>
      <c r="S30" s="67"/>
      <c r="T30" s="67"/>
      <c r="U30" s="67"/>
      <c r="V30" s="124"/>
      <c r="W30" s="67"/>
      <c r="X30" s="68"/>
      <c r="Y30" s="68"/>
      <c r="Z30" s="68"/>
      <c r="AA30" s="68"/>
      <c r="AB30" s="68"/>
      <c r="AC30" s="68"/>
      <c r="AD30" s="68"/>
    </row>
    <row r="31" spans="1:30" ht="13.5" customHeight="1">
      <c r="A31" s="67"/>
      <c r="B31" s="67"/>
      <c r="C31" s="67"/>
      <c r="D31" s="67"/>
      <c r="E31" s="124"/>
      <c r="F31" s="67"/>
      <c r="G31" s="68"/>
      <c r="H31" s="68"/>
      <c r="I31" s="68"/>
      <c r="J31" s="68"/>
      <c r="K31" s="68"/>
      <c r="L31" s="68"/>
      <c r="M31" s="68"/>
      <c r="N31" s="67"/>
      <c r="O31" s="67"/>
      <c r="P31" s="67"/>
      <c r="Q31" s="67"/>
      <c r="R31" s="67"/>
      <c r="S31" s="67"/>
      <c r="T31" s="67"/>
      <c r="U31" s="67"/>
      <c r="V31" s="124"/>
      <c r="W31" s="67"/>
      <c r="X31" s="68"/>
      <c r="Y31" s="68"/>
      <c r="Z31" s="68"/>
      <c r="AA31" s="68"/>
      <c r="AB31" s="68"/>
      <c r="AC31" s="68"/>
      <c r="AD31" s="68"/>
    </row>
    <row r="32" spans="1:30" ht="13.5" customHeight="1">
      <c r="A32" s="67"/>
      <c r="B32" s="67"/>
      <c r="C32" s="67"/>
      <c r="D32" s="67"/>
      <c r="E32" s="124"/>
      <c r="F32" s="67"/>
      <c r="G32" s="68"/>
      <c r="H32" s="68"/>
      <c r="I32" s="68"/>
      <c r="J32" s="68"/>
      <c r="K32" s="68"/>
      <c r="L32" s="68"/>
      <c r="M32" s="68"/>
      <c r="N32" s="67"/>
      <c r="O32" s="67"/>
      <c r="P32" s="67"/>
      <c r="Q32" s="67"/>
      <c r="R32" s="67"/>
      <c r="S32" s="67"/>
      <c r="T32" s="67"/>
      <c r="U32" s="67"/>
      <c r="V32" s="124"/>
      <c r="W32" s="67"/>
      <c r="X32" s="68"/>
      <c r="Y32" s="68"/>
      <c r="Z32" s="68"/>
      <c r="AA32" s="68"/>
      <c r="AB32" s="68"/>
      <c r="AC32" s="68"/>
      <c r="AD32" s="68"/>
    </row>
    <row r="33" spans="1:30" ht="13.5" customHeight="1">
      <c r="A33" s="67"/>
      <c r="B33" s="67"/>
      <c r="C33" s="67"/>
      <c r="D33" s="67"/>
      <c r="E33" s="124"/>
      <c r="F33" s="67"/>
      <c r="G33" s="68"/>
      <c r="H33" s="68"/>
      <c r="I33" s="68"/>
      <c r="J33" s="68"/>
      <c r="K33" s="68"/>
      <c r="L33" s="68"/>
      <c r="M33" s="68"/>
      <c r="N33" s="67"/>
      <c r="O33" s="67"/>
      <c r="P33" s="67"/>
      <c r="Q33" s="67"/>
      <c r="R33" s="67"/>
      <c r="S33" s="67"/>
      <c r="T33" s="67"/>
      <c r="U33" s="67"/>
      <c r="V33" s="124"/>
      <c r="W33" s="67"/>
      <c r="X33" s="68"/>
      <c r="Y33" s="68"/>
      <c r="Z33" s="68"/>
      <c r="AA33" s="68"/>
      <c r="AB33" s="68"/>
      <c r="AC33" s="68"/>
      <c r="AD33" s="68"/>
    </row>
    <row r="34" spans="1:30" ht="13.5" customHeight="1">
      <c r="A34" s="67"/>
      <c r="B34" s="67"/>
      <c r="C34" s="67"/>
      <c r="D34" s="67"/>
      <c r="E34" s="124"/>
      <c r="F34" s="67"/>
      <c r="G34" s="68"/>
      <c r="H34" s="68"/>
      <c r="I34" s="68"/>
      <c r="J34" s="68"/>
      <c r="K34" s="68"/>
      <c r="L34" s="68"/>
      <c r="M34" s="68"/>
      <c r="N34" s="67"/>
      <c r="O34" s="67"/>
      <c r="P34" s="67"/>
      <c r="Q34" s="67"/>
      <c r="R34" s="67"/>
      <c r="S34" s="67"/>
      <c r="T34" s="67"/>
      <c r="U34" s="67"/>
      <c r="V34" s="124"/>
      <c r="W34" s="67"/>
      <c r="X34" s="68"/>
      <c r="Y34" s="68"/>
      <c r="Z34" s="68"/>
      <c r="AA34" s="68"/>
      <c r="AB34" s="68"/>
      <c r="AC34" s="68"/>
      <c r="AD34" s="68"/>
    </row>
    <row r="35" spans="1:30" ht="13.5" customHeight="1">
      <c r="A35" s="67"/>
      <c r="B35" s="67"/>
      <c r="C35" s="67"/>
      <c r="D35" s="67"/>
      <c r="E35" s="124"/>
      <c r="F35" s="67"/>
      <c r="G35" s="68"/>
      <c r="H35" s="68"/>
      <c r="I35" s="68"/>
      <c r="J35" s="68"/>
      <c r="K35" s="68"/>
      <c r="L35" s="68"/>
      <c r="M35" s="68"/>
      <c r="N35" s="67"/>
      <c r="O35" s="67"/>
      <c r="P35" s="67"/>
      <c r="Q35" s="67"/>
      <c r="R35" s="67"/>
      <c r="S35" s="67"/>
      <c r="T35" s="67"/>
      <c r="U35" s="67"/>
      <c r="V35" s="124"/>
      <c r="W35" s="67"/>
      <c r="X35" s="68"/>
      <c r="Y35" s="68"/>
      <c r="Z35" s="68"/>
      <c r="AA35" s="68"/>
      <c r="AB35" s="68"/>
      <c r="AC35" s="68"/>
      <c r="AD35" s="68"/>
    </row>
    <row r="36" spans="1:30" ht="13.5" customHeight="1">
      <c r="A36" s="67"/>
      <c r="B36" s="67"/>
      <c r="C36" s="67"/>
      <c r="D36" s="67"/>
      <c r="E36" s="124"/>
      <c r="F36" s="67"/>
      <c r="G36" s="68"/>
      <c r="H36" s="68"/>
      <c r="I36" s="68"/>
      <c r="J36" s="68"/>
      <c r="K36" s="68"/>
      <c r="L36" s="68"/>
      <c r="M36" s="68"/>
      <c r="N36" s="67"/>
      <c r="O36" s="67"/>
      <c r="P36" s="67"/>
      <c r="Q36" s="67"/>
      <c r="R36" s="67"/>
      <c r="S36" s="67"/>
      <c r="T36" s="67"/>
      <c r="U36" s="67"/>
      <c r="V36" s="124"/>
      <c r="W36" s="67"/>
      <c r="X36" s="68"/>
      <c r="Y36" s="68"/>
      <c r="Z36" s="68"/>
      <c r="AA36" s="68"/>
      <c r="AB36" s="68"/>
      <c r="AC36" s="68"/>
      <c r="AD36" s="68"/>
    </row>
    <row r="37" spans="1:30" ht="13.5" customHeight="1">
      <c r="A37" s="67"/>
      <c r="B37" s="67"/>
      <c r="C37" s="67"/>
      <c r="D37" s="67"/>
      <c r="E37" s="124"/>
      <c r="F37" s="67"/>
      <c r="G37" s="68"/>
      <c r="H37" s="68"/>
      <c r="I37" s="68"/>
      <c r="J37" s="68"/>
      <c r="K37" s="68"/>
      <c r="L37" s="68"/>
      <c r="M37" s="68"/>
      <c r="N37" s="67"/>
      <c r="O37" s="67"/>
      <c r="P37" s="67"/>
      <c r="Q37" s="67"/>
      <c r="R37" s="67"/>
      <c r="S37" s="67"/>
      <c r="T37" s="67"/>
      <c r="U37" s="67"/>
      <c r="V37" s="124"/>
      <c r="W37" s="67"/>
      <c r="X37" s="68"/>
      <c r="Y37" s="68"/>
      <c r="Z37" s="68"/>
      <c r="AA37" s="68"/>
      <c r="AB37" s="68"/>
      <c r="AC37" s="68"/>
      <c r="AD37" s="68"/>
    </row>
    <row r="38" spans="1:30" ht="13.5" customHeight="1">
      <c r="A38" s="67"/>
      <c r="B38" s="67"/>
      <c r="C38" s="67"/>
      <c r="D38" s="67"/>
      <c r="E38" s="124"/>
      <c r="F38" s="67"/>
      <c r="G38" s="68"/>
      <c r="H38" s="68"/>
      <c r="I38" s="68"/>
      <c r="J38" s="68"/>
      <c r="K38" s="68"/>
      <c r="L38" s="68"/>
      <c r="M38" s="68"/>
      <c r="N38" s="67"/>
      <c r="O38" s="67"/>
      <c r="P38" s="67"/>
      <c r="Q38" s="67"/>
      <c r="R38" s="67"/>
      <c r="S38" s="67"/>
      <c r="T38" s="67"/>
      <c r="U38" s="67"/>
      <c r="V38" s="124"/>
      <c r="W38" s="67"/>
      <c r="X38" s="68"/>
      <c r="Y38" s="68"/>
      <c r="Z38" s="68"/>
      <c r="AA38" s="68"/>
      <c r="AB38" s="68"/>
      <c r="AC38" s="68"/>
      <c r="AD38" s="68"/>
    </row>
    <row r="39" spans="1:30" ht="13.5" customHeight="1">
      <c r="A39" s="67"/>
      <c r="B39" s="67"/>
      <c r="C39" s="67"/>
      <c r="D39" s="67"/>
      <c r="E39" s="128"/>
      <c r="F39" s="67"/>
      <c r="G39" s="67"/>
      <c r="H39" s="67"/>
      <c r="I39" s="67"/>
      <c r="J39" s="67"/>
      <c r="K39" s="67"/>
      <c r="L39" s="67"/>
      <c r="M39" s="67"/>
      <c r="N39" s="67"/>
      <c r="O39" s="67"/>
      <c r="P39" s="67"/>
      <c r="Q39" s="67"/>
      <c r="R39" s="67"/>
      <c r="S39" s="67"/>
      <c r="T39" s="67"/>
      <c r="U39" s="67"/>
      <c r="V39" s="128"/>
      <c r="W39" s="67"/>
      <c r="X39" s="67"/>
      <c r="Y39" s="67"/>
      <c r="Z39" s="67"/>
      <c r="AA39" s="67"/>
      <c r="AB39" s="67"/>
      <c r="AC39" s="67"/>
      <c r="AD39" s="67"/>
    </row>
    <row r="40" spans="1:30" ht="13.5" customHeight="1">
      <c r="A40" s="67"/>
      <c r="B40" s="67"/>
      <c r="C40" s="67"/>
      <c r="D40" s="98">
        <v>61</v>
      </c>
      <c r="E40" s="121" t="s">
        <v>144</v>
      </c>
      <c r="F40" s="67"/>
      <c r="G40" s="100">
        <f t="shared" ref="G40:M40" si="14">SUM(G41:G48)</f>
        <v>24300</v>
      </c>
      <c r="H40" s="100">
        <f t="shared" si="14"/>
        <v>24300</v>
      </c>
      <c r="I40" s="100">
        <f t="shared" si="14"/>
        <v>36500</v>
      </c>
      <c r="J40" s="100">
        <f t="shared" si="14"/>
        <v>36600</v>
      </c>
      <c r="K40" s="100">
        <f t="shared" si="14"/>
        <v>48600</v>
      </c>
      <c r="L40" s="100">
        <f t="shared" si="14"/>
        <v>48600</v>
      </c>
      <c r="M40" s="100">
        <f t="shared" si="14"/>
        <v>60600</v>
      </c>
      <c r="N40" s="67"/>
      <c r="O40" s="67"/>
      <c r="P40" s="67"/>
      <c r="Q40" s="67"/>
      <c r="R40" s="67"/>
      <c r="S40" s="67"/>
      <c r="T40" s="67"/>
      <c r="U40" s="98">
        <v>61</v>
      </c>
      <c r="V40" s="121" t="s">
        <v>147</v>
      </c>
      <c r="W40" s="67"/>
      <c r="X40" s="100">
        <f t="shared" ref="X40:AD40" si="15">SUM(X41:X48)</f>
        <v>200</v>
      </c>
      <c r="Y40" s="100">
        <f t="shared" si="15"/>
        <v>200</v>
      </c>
      <c r="Z40" s="100">
        <f t="shared" si="15"/>
        <v>200</v>
      </c>
      <c r="AA40" s="100">
        <f t="shared" si="15"/>
        <v>200</v>
      </c>
      <c r="AB40" s="100">
        <f t="shared" si="15"/>
        <v>200</v>
      </c>
      <c r="AC40" s="100">
        <f t="shared" si="15"/>
        <v>0</v>
      </c>
      <c r="AD40" s="100">
        <f t="shared" si="15"/>
        <v>0</v>
      </c>
    </row>
    <row r="41" spans="1:30" ht="13.5" customHeight="1">
      <c r="A41" s="67"/>
      <c r="B41" s="119"/>
      <c r="C41" s="119"/>
      <c r="D41" s="67"/>
      <c r="E41" s="124" t="s">
        <v>148</v>
      </c>
      <c r="F41" s="67"/>
      <c r="G41" s="68">
        <v>300</v>
      </c>
      <c r="H41" s="68">
        <v>300</v>
      </c>
      <c r="I41" s="68">
        <v>500</v>
      </c>
      <c r="J41" s="68">
        <v>600</v>
      </c>
      <c r="K41" s="68">
        <v>600</v>
      </c>
      <c r="L41" s="68">
        <v>600</v>
      </c>
      <c r="M41" s="68">
        <v>600</v>
      </c>
      <c r="N41" s="67"/>
      <c r="O41" s="67"/>
      <c r="P41" s="67"/>
      <c r="Q41" s="67"/>
      <c r="R41" s="67"/>
      <c r="S41" s="119"/>
      <c r="T41" s="119"/>
      <c r="U41" s="67"/>
      <c r="V41" s="124" t="s">
        <v>149</v>
      </c>
      <c r="W41" s="67"/>
      <c r="X41" s="68">
        <v>100</v>
      </c>
      <c r="Y41" s="68">
        <v>100</v>
      </c>
      <c r="Z41" s="68">
        <v>100</v>
      </c>
      <c r="AA41" s="68">
        <v>100</v>
      </c>
      <c r="AB41" s="68">
        <v>100</v>
      </c>
      <c r="AC41" s="133"/>
      <c r="AD41" s="133"/>
    </row>
    <row r="42" spans="1:30" ht="13.5" customHeight="1">
      <c r="A42" s="67"/>
      <c r="B42" s="67"/>
      <c r="C42" s="119"/>
      <c r="D42" s="67"/>
      <c r="E42" s="124" t="s">
        <v>150</v>
      </c>
      <c r="F42" s="67"/>
      <c r="G42" s="68">
        <v>24000</v>
      </c>
      <c r="H42" s="68">
        <v>24000</v>
      </c>
      <c r="I42" s="68">
        <v>36000</v>
      </c>
      <c r="J42" s="68">
        <v>36000</v>
      </c>
      <c r="K42" s="68">
        <v>48000</v>
      </c>
      <c r="L42" s="68">
        <v>48000</v>
      </c>
      <c r="M42" s="68">
        <v>60000</v>
      </c>
      <c r="N42" s="67"/>
      <c r="O42" s="67"/>
      <c r="P42" s="67"/>
      <c r="Q42" s="67"/>
      <c r="R42" s="67"/>
      <c r="S42" s="67"/>
      <c r="T42" s="119"/>
      <c r="U42" s="67"/>
      <c r="V42" s="124" t="s">
        <v>151</v>
      </c>
      <c r="W42" s="67"/>
      <c r="X42" s="68">
        <v>100</v>
      </c>
      <c r="Y42" s="68">
        <v>100</v>
      </c>
      <c r="Z42" s="68">
        <v>100</v>
      </c>
      <c r="AA42" s="68">
        <v>100</v>
      </c>
      <c r="AB42" s="68">
        <v>100</v>
      </c>
      <c r="AC42" s="133"/>
      <c r="AD42" s="133"/>
    </row>
    <row r="43" spans="1:30" ht="13.5" customHeight="1">
      <c r="A43" s="67"/>
      <c r="B43" s="67"/>
      <c r="C43" s="67"/>
      <c r="D43" s="67"/>
      <c r="E43" s="124"/>
      <c r="F43" s="67"/>
      <c r="G43" s="68"/>
      <c r="H43" s="68"/>
      <c r="I43" s="68"/>
      <c r="J43" s="68"/>
      <c r="K43" s="68"/>
      <c r="L43" s="133"/>
      <c r="M43" s="133"/>
      <c r="N43" s="67"/>
      <c r="O43" s="67"/>
      <c r="P43" s="67"/>
      <c r="Q43" s="67"/>
      <c r="R43" s="67"/>
      <c r="S43" s="67"/>
      <c r="T43" s="67"/>
      <c r="U43" s="67"/>
      <c r="V43" s="124"/>
      <c r="W43" s="67"/>
      <c r="X43" s="68"/>
      <c r="Y43" s="68"/>
      <c r="Z43" s="68"/>
      <c r="AA43" s="68"/>
      <c r="AB43" s="68"/>
      <c r="AC43" s="133"/>
      <c r="AD43" s="133"/>
    </row>
    <row r="44" spans="1:30" ht="13.5" customHeight="1">
      <c r="A44" s="67"/>
      <c r="B44" s="67"/>
      <c r="C44" s="67"/>
      <c r="D44" s="67"/>
      <c r="E44" s="124"/>
      <c r="F44" s="67"/>
      <c r="G44" s="68"/>
      <c r="H44" s="68"/>
      <c r="I44" s="68"/>
      <c r="J44" s="68"/>
      <c r="K44" s="68"/>
      <c r="L44" s="133"/>
      <c r="M44" s="133"/>
      <c r="N44" s="67"/>
      <c r="O44" s="67"/>
      <c r="P44" s="67"/>
      <c r="Q44" s="67"/>
      <c r="R44" s="67"/>
      <c r="S44" s="67"/>
      <c r="T44" s="67"/>
      <c r="U44" s="67"/>
      <c r="V44" s="124"/>
      <c r="W44" s="67"/>
      <c r="X44" s="68"/>
      <c r="Y44" s="68"/>
      <c r="Z44" s="68"/>
      <c r="AA44" s="68"/>
      <c r="AB44" s="68"/>
      <c r="AC44" s="133"/>
      <c r="AD44" s="133"/>
    </row>
    <row r="45" spans="1:30" ht="13.5" customHeight="1">
      <c r="A45" s="67"/>
      <c r="B45" s="67"/>
      <c r="C45" s="67"/>
      <c r="D45" s="67"/>
      <c r="E45" s="124"/>
      <c r="F45" s="67"/>
      <c r="G45" s="68"/>
      <c r="H45" s="68"/>
      <c r="I45" s="68"/>
      <c r="J45" s="68"/>
      <c r="K45" s="68"/>
      <c r="L45" s="133"/>
      <c r="M45" s="133"/>
      <c r="N45" s="67"/>
      <c r="O45" s="67"/>
      <c r="P45" s="67"/>
      <c r="Q45" s="67"/>
      <c r="R45" s="67"/>
      <c r="S45" s="67"/>
      <c r="T45" s="67"/>
      <c r="U45" s="67"/>
      <c r="V45" s="124"/>
      <c r="W45" s="67"/>
      <c r="X45" s="68"/>
      <c r="Y45" s="68"/>
      <c r="Z45" s="68"/>
      <c r="AA45" s="68"/>
      <c r="AB45" s="68"/>
      <c r="AC45" s="133"/>
      <c r="AD45" s="133"/>
    </row>
    <row r="46" spans="1:30" ht="13.5" customHeight="1">
      <c r="A46" s="67"/>
      <c r="B46" s="67"/>
      <c r="C46" s="67"/>
      <c r="D46" s="67"/>
      <c r="E46" s="124"/>
      <c r="F46" s="67"/>
      <c r="G46" s="68"/>
      <c r="H46" s="68"/>
      <c r="I46" s="68"/>
      <c r="J46" s="68"/>
      <c r="K46" s="68"/>
      <c r="L46" s="133"/>
      <c r="M46" s="133"/>
      <c r="N46" s="67"/>
      <c r="O46" s="67"/>
      <c r="P46" s="67"/>
      <c r="Q46" s="67"/>
      <c r="R46" s="67"/>
      <c r="S46" s="67"/>
      <c r="T46" s="67"/>
      <c r="U46" s="67"/>
      <c r="V46" s="124"/>
      <c r="W46" s="67"/>
      <c r="X46" s="68"/>
      <c r="Y46" s="68"/>
      <c r="Z46" s="68"/>
      <c r="AA46" s="68"/>
      <c r="AB46" s="68"/>
      <c r="AC46" s="133"/>
      <c r="AD46" s="133"/>
    </row>
    <row r="47" spans="1:30" ht="13.5" customHeight="1">
      <c r="A47" s="67"/>
      <c r="B47" s="67"/>
      <c r="C47" s="67"/>
      <c r="D47" s="67"/>
      <c r="E47" s="124"/>
      <c r="F47" s="67"/>
      <c r="G47" s="68"/>
      <c r="H47" s="68"/>
      <c r="I47" s="68"/>
      <c r="J47" s="68"/>
      <c r="K47" s="68"/>
      <c r="L47" s="133"/>
      <c r="M47" s="133"/>
      <c r="N47" s="67"/>
      <c r="O47" s="67"/>
      <c r="P47" s="67"/>
      <c r="Q47" s="67"/>
      <c r="R47" s="67"/>
      <c r="S47" s="67"/>
      <c r="T47" s="67"/>
      <c r="U47" s="67"/>
      <c r="V47" s="124"/>
      <c r="W47" s="67"/>
      <c r="X47" s="68"/>
      <c r="Y47" s="68"/>
      <c r="Z47" s="68"/>
      <c r="AA47" s="68"/>
      <c r="AB47" s="68"/>
      <c r="AC47" s="133"/>
      <c r="AD47" s="133"/>
    </row>
    <row r="48" spans="1:30" ht="13.5" customHeight="1">
      <c r="A48" s="67"/>
      <c r="B48" s="67"/>
      <c r="C48" s="67"/>
      <c r="D48" s="67"/>
      <c r="E48" s="124"/>
      <c r="F48" s="67"/>
      <c r="G48" s="68"/>
      <c r="H48" s="68"/>
      <c r="I48" s="68"/>
      <c r="J48" s="68"/>
      <c r="K48" s="68"/>
      <c r="L48" s="133"/>
      <c r="M48" s="133"/>
      <c r="N48" s="67"/>
      <c r="O48" s="67"/>
      <c r="P48" s="67"/>
      <c r="Q48" s="67"/>
      <c r="R48" s="67"/>
      <c r="S48" s="67"/>
      <c r="T48" s="67"/>
      <c r="U48" s="67"/>
      <c r="V48" s="124"/>
      <c r="W48" s="67"/>
      <c r="X48" s="68"/>
      <c r="Y48" s="68"/>
      <c r="Z48" s="68"/>
      <c r="AA48" s="68"/>
      <c r="AB48" s="68"/>
      <c r="AC48" s="133"/>
      <c r="AD48" s="133"/>
    </row>
    <row r="49" spans="1:30" ht="13.5" customHeight="1">
      <c r="A49" s="67"/>
      <c r="B49" s="67"/>
      <c r="C49" s="67"/>
      <c r="D49" s="67"/>
      <c r="E49" s="128"/>
      <c r="F49" s="67"/>
      <c r="G49" s="67"/>
      <c r="H49" s="67"/>
      <c r="I49" s="67"/>
      <c r="J49" s="67"/>
      <c r="K49" s="67"/>
      <c r="L49" s="67"/>
      <c r="M49" s="67"/>
      <c r="N49" s="67"/>
      <c r="O49" s="67"/>
      <c r="P49" s="67"/>
      <c r="Q49" s="67"/>
      <c r="R49" s="67"/>
      <c r="S49" s="67"/>
      <c r="T49" s="67"/>
      <c r="U49" s="67"/>
      <c r="V49" s="128"/>
      <c r="W49" s="67"/>
      <c r="X49" s="67"/>
      <c r="Y49" s="67"/>
      <c r="Z49" s="67"/>
      <c r="AA49" s="67"/>
      <c r="AB49" s="67"/>
      <c r="AC49" s="67"/>
      <c r="AD49" s="67"/>
    </row>
    <row r="50" spans="1:30" ht="13.5" customHeight="1">
      <c r="A50" s="67"/>
      <c r="B50" s="67"/>
      <c r="C50" s="67"/>
      <c r="D50" s="98">
        <v>62</v>
      </c>
      <c r="E50" s="121" t="s">
        <v>159</v>
      </c>
      <c r="F50" s="67"/>
      <c r="G50" s="100">
        <f t="shared" ref="G50:M50" si="16">SUM(G51:G56)</f>
        <v>7200</v>
      </c>
      <c r="H50" s="100">
        <f t="shared" si="16"/>
        <v>8000</v>
      </c>
      <c r="I50" s="100">
        <f t="shared" si="16"/>
        <v>9000</v>
      </c>
      <c r="J50" s="100">
        <f t="shared" si="16"/>
        <v>10200</v>
      </c>
      <c r="K50" s="100">
        <f t="shared" si="16"/>
        <v>11200</v>
      </c>
      <c r="L50" s="100">
        <f t="shared" si="16"/>
        <v>11900</v>
      </c>
      <c r="M50" s="100">
        <f t="shared" si="16"/>
        <v>13100</v>
      </c>
      <c r="N50" s="67"/>
      <c r="O50" s="67"/>
      <c r="P50" s="67"/>
      <c r="Q50" s="67"/>
      <c r="R50" s="67"/>
      <c r="S50" s="67"/>
      <c r="T50" s="67"/>
      <c r="U50" s="98">
        <v>62</v>
      </c>
      <c r="V50" s="121" t="s">
        <v>164</v>
      </c>
      <c r="W50" s="67"/>
      <c r="X50" s="100">
        <f t="shared" ref="X50:AD50" si="17">SUM(X51:X56)</f>
        <v>3000</v>
      </c>
      <c r="Y50" s="100">
        <f t="shared" si="17"/>
        <v>3000</v>
      </c>
      <c r="Z50" s="100">
        <f t="shared" si="17"/>
        <v>3000</v>
      </c>
      <c r="AA50" s="100">
        <f t="shared" si="17"/>
        <v>3000</v>
      </c>
      <c r="AB50" s="100">
        <f t="shared" si="17"/>
        <v>3000</v>
      </c>
      <c r="AC50" s="100">
        <f t="shared" si="17"/>
        <v>0</v>
      </c>
      <c r="AD50" s="100">
        <f t="shared" si="17"/>
        <v>0</v>
      </c>
    </row>
    <row r="51" spans="1:30" ht="13.5" customHeight="1">
      <c r="A51" s="67"/>
      <c r="B51" s="67"/>
      <c r="C51" s="67"/>
      <c r="D51" s="67"/>
      <c r="E51" s="124" t="s">
        <v>167</v>
      </c>
      <c r="F51" s="67"/>
      <c r="G51" s="68">
        <v>2400</v>
      </c>
      <c r="H51" s="68">
        <v>3000</v>
      </c>
      <c r="I51" s="68">
        <v>3600</v>
      </c>
      <c r="J51" s="68">
        <v>4000</v>
      </c>
      <c r="K51" s="68">
        <v>4200</v>
      </c>
      <c r="L51" s="68">
        <v>4400</v>
      </c>
      <c r="M51" s="68">
        <v>4600</v>
      </c>
      <c r="N51" s="67"/>
      <c r="O51" s="67"/>
      <c r="P51" s="67"/>
      <c r="Q51" s="67"/>
      <c r="R51" s="67"/>
      <c r="S51" s="67"/>
      <c r="T51" s="67"/>
      <c r="U51" s="67"/>
      <c r="V51" s="124" t="s">
        <v>169</v>
      </c>
      <c r="W51" s="67"/>
      <c r="X51" s="68">
        <v>1000</v>
      </c>
      <c r="Y51" s="68">
        <v>1000</v>
      </c>
      <c r="Z51" s="68">
        <v>1000</v>
      </c>
      <c r="AA51" s="68">
        <v>1000</v>
      </c>
      <c r="AB51" s="68">
        <v>1000</v>
      </c>
      <c r="AC51" s="133"/>
      <c r="AD51" s="133"/>
    </row>
    <row r="52" spans="1:30" ht="13.5" customHeight="1">
      <c r="A52" s="67"/>
      <c r="B52" s="67"/>
      <c r="C52" s="67"/>
      <c r="D52" s="67"/>
      <c r="E52" s="124" t="s">
        <v>170</v>
      </c>
      <c r="F52" s="67"/>
      <c r="G52" s="68">
        <v>1200</v>
      </c>
      <c r="H52" s="68">
        <v>1400</v>
      </c>
      <c r="I52" s="68">
        <v>1800</v>
      </c>
      <c r="J52" s="68">
        <v>2200</v>
      </c>
      <c r="K52" s="68">
        <v>3000</v>
      </c>
      <c r="L52" s="68">
        <v>3500</v>
      </c>
      <c r="M52" s="68">
        <v>4000</v>
      </c>
      <c r="N52" s="67"/>
      <c r="O52" s="67"/>
      <c r="P52" s="67"/>
      <c r="Q52" s="67"/>
      <c r="R52" s="67"/>
      <c r="S52" s="67"/>
      <c r="T52" s="67"/>
      <c r="U52" s="67"/>
      <c r="V52" s="124" t="s">
        <v>172</v>
      </c>
      <c r="W52" s="67"/>
      <c r="X52" s="68">
        <v>1000</v>
      </c>
      <c r="Y52" s="68">
        <v>1000</v>
      </c>
      <c r="Z52" s="68">
        <v>1000</v>
      </c>
      <c r="AA52" s="68">
        <v>1000</v>
      </c>
      <c r="AB52" s="68">
        <v>1000</v>
      </c>
      <c r="AC52" s="133"/>
      <c r="AD52" s="133"/>
    </row>
    <row r="53" spans="1:30" ht="13.5" customHeight="1">
      <c r="A53" s="67"/>
      <c r="B53" s="67"/>
      <c r="C53" s="67"/>
      <c r="D53" s="67"/>
      <c r="E53" s="124" t="s">
        <v>174</v>
      </c>
      <c r="F53" s="67"/>
      <c r="G53" s="68">
        <v>3600</v>
      </c>
      <c r="H53" s="68">
        <v>3600</v>
      </c>
      <c r="I53" s="68">
        <v>3600</v>
      </c>
      <c r="J53" s="68">
        <v>4000</v>
      </c>
      <c r="K53" s="68">
        <v>4000</v>
      </c>
      <c r="L53" s="68">
        <v>4000</v>
      </c>
      <c r="M53" s="68">
        <v>4500</v>
      </c>
      <c r="N53" s="67"/>
      <c r="O53" s="67"/>
      <c r="P53" s="67"/>
      <c r="Q53" s="67"/>
      <c r="R53" s="67"/>
      <c r="S53" s="67"/>
      <c r="T53" s="67"/>
      <c r="U53" s="67"/>
      <c r="V53" s="124" t="s">
        <v>176</v>
      </c>
      <c r="W53" s="67"/>
      <c r="X53" s="68">
        <v>1000</v>
      </c>
      <c r="Y53" s="68">
        <v>1000</v>
      </c>
      <c r="Z53" s="68">
        <v>1000</v>
      </c>
      <c r="AA53" s="68">
        <v>1000</v>
      </c>
      <c r="AB53" s="68">
        <v>1000</v>
      </c>
      <c r="AC53" s="133"/>
      <c r="AD53" s="133"/>
    </row>
    <row r="54" spans="1:30" ht="13.5" customHeight="1">
      <c r="A54" s="67"/>
      <c r="B54" s="67"/>
      <c r="C54" s="67"/>
      <c r="D54" s="67"/>
      <c r="E54" s="124"/>
      <c r="F54" s="67"/>
      <c r="G54" s="68"/>
      <c r="H54" s="68"/>
      <c r="I54" s="68"/>
      <c r="J54" s="68"/>
      <c r="K54" s="68"/>
      <c r="L54" s="68"/>
      <c r="M54" s="68"/>
      <c r="N54" s="67"/>
      <c r="O54" s="67"/>
      <c r="P54" s="67"/>
      <c r="Q54" s="67"/>
      <c r="R54" s="67"/>
      <c r="S54" s="67"/>
      <c r="T54" s="67"/>
      <c r="U54" s="67"/>
      <c r="V54" s="124"/>
      <c r="W54" s="67"/>
      <c r="X54" s="68"/>
      <c r="Y54" s="68"/>
      <c r="Z54" s="68"/>
      <c r="AA54" s="68"/>
      <c r="AB54" s="68"/>
      <c r="AC54" s="133"/>
      <c r="AD54" s="133"/>
    </row>
    <row r="55" spans="1:30" ht="13.5" customHeight="1">
      <c r="A55" s="67"/>
      <c r="B55" s="67"/>
      <c r="C55" s="67"/>
      <c r="D55" s="67"/>
      <c r="E55" s="124"/>
      <c r="F55" s="67"/>
      <c r="G55" s="68"/>
      <c r="H55" s="68"/>
      <c r="I55" s="68"/>
      <c r="J55" s="68"/>
      <c r="K55" s="68"/>
      <c r="L55" s="68"/>
      <c r="M55" s="68"/>
      <c r="N55" s="67"/>
      <c r="O55" s="67"/>
      <c r="P55" s="67"/>
      <c r="Q55" s="67"/>
      <c r="R55" s="67"/>
      <c r="S55" s="67"/>
      <c r="T55" s="67"/>
      <c r="U55" s="67"/>
      <c r="V55" s="124"/>
      <c r="W55" s="67"/>
      <c r="X55" s="68"/>
      <c r="Y55" s="68"/>
      <c r="Z55" s="68"/>
      <c r="AA55" s="68"/>
      <c r="AB55" s="68"/>
      <c r="AC55" s="133"/>
      <c r="AD55" s="133"/>
    </row>
    <row r="56" spans="1:30" ht="13.5" customHeight="1">
      <c r="A56" s="67"/>
      <c r="B56" s="67"/>
      <c r="C56" s="67"/>
      <c r="D56" s="67"/>
      <c r="E56" s="124"/>
      <c r="F56" s="67"/>
      <c r="G56" s="68"/>
      <c r="H56" s="68"/>
      <c r="I56" s="68"/>
      <c r="J56" s="68"/>
      <c r="K56" s="68"/>
      <c r="L56" s="68"/>
      <c r="M56" s="68"/>
      <c r="N56" s="67"/>
      <c r="O56" s="67"/>
      <c r="P56" s="67"/>
      <c r="Q56" s="67"/>
      <c r="R56" s="67"/>
      <c r="S56" s="67"/>
      <c r="T56" s="67"/>
      <c r="U56" s="67"/>
      <c r="V56" s="124"/>
      <c r="W56" s="67"/>
      <c r="X56" s="68"/>
      <c r="Y56" s="68"/>
      <c r="Z56" s="68"/>
      <c r="AA56" s="68"/>
      <c r="AB56" s="68"/>
      <c r="AC56" s="133"/>
      <c r="AD56" s="133"/>
    </row>
    <row r="57" spans="1:30" ht="13.5" customHeight="1">
      <c r="A57" s="67"/>
      <c r="B57" s="67"/>
      <c r="C57" s="67"/>
      <c r="D57" s="67"/>
      <c r="E57" s="128"/>
      <c r="F57" s="67"/>
      <c r="G57" s="67"/>
      <c r="H57" s="67"/>
      <c r="I57" s="67"/>
      <c r="J57" s="67"/>
      <c r="K57" s="67"/>
      <c r="L57" s="90"/>
      <c r="M57" s="90"/>
      <c r="N57" s="67"/>
      <c r="O57" s="67"/>
      <c r="P57" s="67"/>
      <c r="Q57" s="67"/>
      <c r="R57" s="67"/>
      <c r="S57" s="67"/>
      <c r="T57" s="67"/>
      <c r="U57" s="67"/>
      <c r="V57" s="128"/>
      <c r="W57" s="67"/>
      <c r="X57" s="67"/>
      <c r="Y57" s="67"/>
      <c r="Z57" s="67"/>
      <c r="AA57" s="67"/>
      <c r="AB57" s="67"/>
      <c r="AC57" s="67"/>
      <c r="AD57" s="67"/>
    </row>
    <row r="58" spans="1:30" ht="13.5" hidden="1" customHeight="1">
      <c r="A58" s="67"/>
      <c r="B58" s="67"/>
      <c r="C58" s="102" t="s">
        <v>130</v>
      </c>
      <c r="D58" s="104">
        <v>63</v>
      </c>
      <c r="E58" s="145" t="s">
        <v>179</v>
      </c>
      <c r="F58" s="67"/>
      <c r="G58" s="100">
        <f t="shared" ref="G58:M58" si="18">SUM(G59:G63)</f>
        <v>0</v>
      </c>
      <c r="H58" s="100">
        <f t="shared" si="18"/>
        <v>0</v>
      </c>
      <c r="I58" s="100">
        <f t="shared" si="18"/>
        <v>0</v>
      </c>
      <c r="J58" s="100">
        <f t="shared" si="18"/>
        <v>0</v>
      </c>
      <c r="K58" s="100">
        <f t="shared" si="18"/>
        <v>0</v>
      </c>
      <c r="L58" s="100">
        <f t="shared" si="18"/>
        <v>0</v>
      </c>
      <c r="M58" s="100">
        <f t="shared" si="18"/>
        <v>0</v>
      </c>
      <c r="N58" s="67"/>
      <c r="O58" s="67"/>
      <c r="P58" s="67"/>
      <c r="Q58" s="67"/>
      <c r="R58" s="67"/>
      <c r="S58" s="67"/>
      <c r="T58" s="102" t="s">
        <v>130</v>
      </c>
      <c r="U58" s="104">
        <v>63</v>
      </c>
      <c r="V58" s="145" t="s">
        <v>179</v>
      </c>
      <c r="W58" s="67"/>
      <c r="X58" s="100">
        <f t="shared" ref="X58:AD58" si="19">SUM(X59:X63)</f>
        <v>0</v>
      </c>
      <c r="Y58" s="100">
        <f t="shared" si="19"/>
        <v>0</v>
      </c>
      <c r="Z58" s="100">
        <f t="shared" si="19"/>
        <v>0</v>
      </c>
      <c r="AA58" s="100">
        <f t="shared" si="19"/>
        <v>0</v>
      </c>
      <c r="AB58" s="100">
        <f t="shared" si="19"/>
        <v>0</v>
      </c>
      <c r="AC58" s="100">
        <f t="shared" si="19"/>
        <v>0</v>
      </c>
      <c r="AD58" s="100">
        <f t="shared" si="19"/>
        <v>0</v>
      </c>
    </row>
    <row r="59" spans="1:30" ht="13.5" hidden="1" customHeight="1">
      <c r="A59" s="67"/>
      <c r="B59" s="67"/>
      <c r="C59" s="67"/>
      <c r="D59" s="67"/>
      <c r="E59" s="124"/>
      <c r="F59" s="67"/>
      <c r="G59" s="68"/>
      <c r="H59" s="68"/>
      <c r="I59" s="68"/>
      <c r="J59" s="68"/>
      <c r="K59" s="68"/>
      <c r="L59" s="68"/>
      <c r="M59" s="68"/>
      <c r="N59" s="67"/>
      <c r="O59" s="67"/>
      <c r="P59" s="67"/>
      <c r="Q59" s="67"/>
      <c r="R59" s="67"/>
      <c r="S59" s="67"/>
      <c r="T59" s="67"/>
      <c r="U59" s="67"/>
      <c r="V59" s="124"/>
      <c r="W59" s="67"/>
      <c r="X59" s="68"/>
      <c r="Y59" s="68"/>
      <c r="Z59" s="68"/>
      <c r="AA59" s="68"/>
      <c r="AB59" s="68"/>
      <c r="AC59" s="133"/>
      <c r="AD59" s="133"/>
    </row>
    <row r="60" spans="1:30" ht="13.5" hidden="1" customHeight="1">
      <c r="A60" s="67"/>
      <c r="B60" s="67"/>
      <c r="C60" s="67"/>
      <c r="D60" s="67"/>
      <c r="E60" s="124"/>
      <c r="F60" s="67"/>
      <c r="G60" s="68"/>
      <c r="H60" s="68"/>
      <c r="I60" s="68"/>
      <c r="J60" s="68"/>
      <c r="K60" s="68"/>
      <c r="L60" s="68"/>
      <c r="M60" s="68"/>
      <c r="N60" s="67"/>
      <c r="O60" s="67"/>
      <c r="P60" s="67"/>
      <c r="Q60" s="67"/>
      <c r="R60" s="67"/>
      <c r="S60" s="67"/>
      <c r="T60" s="67"/>
      <c r="U60" s="67"/>
      <c r="V60" s="124"/>
      <c r="W60" s="67"/>
      <c r="X60" s="68"/>
      <c r="Y60" s="68"/>
      <c r="Z60" s="68"/>
      <c r="AA60" s="68"/>
      <c r="AB60" s="68"/>
      <c r="AC60" s="133"/>
      <c r="AD60" s="133"/>
    </row>
    <row r="61" spans="1:30" ht="13.5" hidden="1" customHeight="1">
      <c r="A61" s="67"/>
      <c r="B61" s="67"/>
      <c r="C61" s="67"/>
      <c r="D61" s="67"/>
      <c r="E61" s="124"/>
      <c r="F61" s="67"/>
      <c r="G61" s="68"/>
      <c r="H61" s="68"/>
      <c r="I61" s="68"/>
      <c r="J61" s="68"/>
      <c r="K61" s="68"/>
      <c r="L61" s="68"/>
      <c r="M61" s="68"/>
      <c r="N61" s="67"/>
      <c r="O61" s="67"/>
      <c r="P61" s="67"/>
      <c r="Q61" s="67"/>
      <c r="R61" s="67"/>
      <c r="S61" s="67"/>
      <c r="T61" s="67"/>
      <c r="U61" s="67"/>
      <c r="V61" s="124"/>
      <c r="W61" s="67"/>
      <c r="X61" s="68"/>
      <c r="Y61" s="68"/>
      <c r="Z61" s="68"/>
      <c r="AA61" s="68"/>
      <c r="AB61" s="68"/>
      <c r="AC61" s="133"/>
      <c r="AD61" s="133"/>
    </row>
    <row r="62" spans="1:30" ht="13.5" hidden="1" customHeight="1">
      <c r="A62" s="67"/>
      <c r="B62" s="67"/>
      <c r="C62" s="67"/>
      <c r="D62" s="67"/>
      <c r="E62" s="124"/>
      <c r="F62" s="67"/>
      <c r="G62" s="68"/>
      <c r="H62" s="68"/>
      <c r="I62" s="68"/>
      <c r="J62" s="68"/>
      <c r="K62" s="68"/>
      <c r="L62" s="68"/>
      <c r="M62" s="68"/>
      <c r="N62" s="67"/>
      <c r="O62" s="67"/>
      <c r="P62" s="67"/>
      <c r="Q62" s="67"/>
      <c r="R62" s="67"/>
      <c r="S62" s="67"/>
      <c r="T62" s="67"/>
      <c r="U62" s="67"/>
      <c r="V62" s="124"/>
      <c r="W62" s="67"/>
      <c r="X62" s="68"/>
      <c r="Y62" s="68"/>
      <c r="Z62" s="68"/>
      <c r="AA62" s="68"/>
      <c r="AB62" s="68"/>
      <c r="AC62" s="133"/>
      <c r="AD62" s="133"/>
    </row>
    <row r="63" spans="1:30" ht="13.5" hidden="1" customHeight="1">
      <c r="A63" s="67"/>
      <c r="B63" s="67"/>
      <c r="C63" s="67"/>
      <c r="D63" s="67"/>
      <c r="E63" s="124"/>
      <c r="F63" s="67"/>
      <c r="G63" s="68"/>
      <c r="H63" s="68"/>
      <c r="I63" s="68"/>
      <c r="J63" s="68"/>
      <c r="K63" s="68"/>
      <c r="L63" s="68"/>
      <c r="M63" s="68"/>
      <c r="N63" s="67"/>
      <c r="O63" s="67"/>
      <c r="P63" s="67"/>
      <c r="Q63" s="67"/>
      <c r="R63" s="67"/>
      <c r="S63" s="67"/>
      <c r="T63" s="67"/>
      <c r="U63" s="67"/>
      <c r="V63" s="124"/>
      <c r="W63" s="67"/>
      <c r="X63" s="68"/>
      <c r="Y63" s="68"/>
      <c r="Z63" s="68"/>
      <c r="AA63" s="68"/>
      <c r="AB63" s="68"/>
      <c r="AC63" s="133"/>
      <c r="AD63" s="133"/>
    </row>
    <row r="64" spans="1:30" ht="13.5" customHeight="1">
      <c r="A64" s="67"/>
      <c r="B64" s="67"/>
      <c r="C64" s="67"/>
      <c r="D64" s="67"/>
      <c r="E64" s="128"/>
      <c r="F64" s="67"/>
      <c r="G64" s="67"/>
      <c r="H64" s="67"/>
      <c r="I64" s="67"/>
      <c r="J64" s="67"/>
      <c r="K64" s="67"/>
      <c r="L64" s="90"/>
      <c r="M64" s="90"/>
      <c r="N64" s="67"/>
      <c r="O64" s="67"/>
      <c r="P64" s="67"/>
      <c r="Q64" s="67"/>
      <c r="R64" s="67"/>
      <c r="S64" s="67"/>
      <c r="T64" s="67"/>
      <c r="U64" s="67"/>
      <c r="V64" s="128"/>
      <c r="W64" s="67"/>
      <c r="X64" s="67"/>
      <c r="Y64" s="67"/>
      <c r="Z64" s="67"/>
      <c r="AA64" s="67"/>
      <c r="AB64" s="67"/>
      <c r="AC64" s="67"/>
      <c r="AD64" s="67"/>
    </row>
    <row r="65" spans="1:30" ht="13.5" customHeight="1">
      <c r="A65" s="67"/>
      <c r="B65" s="67"/>
      <c r="C65" s="67"/>
      <c r="D65" s="98">
        <v>64</v>
      </c>
      <c r="E65" s="121" t="s">
        <v>185</v>
      </c>
      <c r="F65" s="67"/>
      <c r="G65" s="100">
        <f t="shared" ref="G65:M65" si="20">SUM(G66:G74)</f>
        <v>14500</v>
      </c>
      <c r="H65" s="100">
        <f t="shared" si="20"/>
        <v>21500</v>
      </c>
      <c r="I65" s="100">
        <f t="shared" si="20"/>
        <v>102000</v>
      </c>
      <c r="J65" s="100">
        <f t="shared" si="20"/>
        <v>252500</v>
      </c>
      <c r="K65" s="100">
        <f t="shared" si="20"/>
        <v>503000</v>
      </c>
      <c r="L65" s="100">
        <f t="shared" si="20"/>
        <v>753500</v>
      </c>
      <c r="M65" s="100">
        <f t="shared" si="20"/>
        <v>1004000</v>
      </c>
      <c r="N65" s="67"/>
      <c r="O65" s="67"/>
      <c r="P65" s="67"/>
      <c r="Q65" s="67"/>
      <c r="R65" s="67"/>
      <c r="S65" s="67"/>
      <c r="T65" s="67"/>
      <c r="U65" s="98">
        <v>64</v>
      </c>
      <c r="V65" s="121" t="s">
        <v>187</v>
      </c>
      <c r="W65" s="67"/>
      <c r="X65" s="100">
        <f t="shared" ref="X65:AD65" si="21">SUM(X66:X74)</f>
        <v>4300</v>
      </c>
      <c r="Y65" s="100">
        <f t="shared" si="21"/>
        <v>1000</v>
      </c>
      <c r="Z65" s="100">
        <f t="shared" si="21"/>
        <v>1000</v>
      </c>
      <c r="AA65" s="100">
        <f t="shared" si="21"/>
        <v>1000</v>
      </c>
      <c r="AB65" s="100">
        <f t="shared" si="21"/>
        <v>1000</v>
      </c>
      <c r="AC65" s="100">
        <f t="shared" si="21"/>
        <v>0</v>
      </c>
      <c r="AD65" s="100">
        <f t="shared" si="21"/>
        <v>0</v>
      </c>
    </row>
    <row r="66" spans="1:30" ht="13.5" customHeight="1">
      <c r="A66" s="67"/>
      <c r="B66" s="67"/>
      <c r="C66" s="67"/>
      <c r="D66" s="67"/>
      <c r="E66" s="148" t="s">
        <v>188</v>
      </c>
      <c r="F66" s="67"/>
      <c r="G66" s="150">
        <f>'Start-up'!D15-'Start-up'!D34</f>
        <v>3300</v>
      </c>
      <c r="H66" s="150">
        <v>0</v>
      </c>
      <c r="I66" s="150">
        <v>0</v>
      </c>
      <c r="J66" s="150">
        <v>0</v>
      </c>
      <c r="K66" s="150">
        <v>0</v>
      </c>
      <c r="L66" s="150">
        <v>0</v>
      </c>
      <c r="M66" s="150">
        <v>0</v>
      </c>
      <c r="N66" s="67"/>
      <c r="O66" s="67"/>
      <c r="P66" s="67"/>
      <c r="Q66" s="67"/>
      <c r="R66" s="67"/>
      <c r="S66" s="67"/>
      <c r="T66" s="67"/>
      <c r="U66" s="67"/>
      <c r="V66" s="148" t="s">
        <v>190</v>
      </c>
      <c r="W66" s="67"/>
      <c r="X66" s="153">
        <f t="shared" ref="X66:AD66" si="22">G66</f>
        <v>3300</v>
      </c>
      <c r="Y66" s="153">
        <f t="shared" si="22"/>
        <v>0</v>
      </c>
      <c r="Z66" s="153">
        <f t="shared" si="22"/>
        <v>0</v>
      </c>
      <c r="AA66" s="153">
        <f t="shared" si="22"/>
        <v>0</v>
      </c>
      <c r="AB66" s="153">
        <f t="shared" si="22"/>
        <v>0</v>
      </c>
      <c r="AC66" s="153">
        <f t="shared" si="22"/>
        <v>0</v>
      </c>
      <c r="AD66" s="153">
        <f t="shared" si="22"/>
        <v>0</v>
      </c>
    </row>
    <row r="67" spans="1:30" ht="13.5" customHeight="1">
      <c r="A67" s="67"/>
      <c r="B67" s="67"/>
      <c r="C67" s="67"/>
      <c r="D67" s="67"/>
      <c r="E67" s="124" t="s">
        <v>192</v>
      </c>
      <c r="F67" s="67"/>
      <c r="G67" s="156">
        <v>10000</v>
      </c>
      <c r="H67" s="156">
        <v>20000</v>
      </c>
      <c r="I67" s="156">
        <v>100000</v>
      </c>
      <c r="J67" s="156">
        <v>250000</v>
      </c>
      <c r="K67" s="156">
        <v>500000</v>
      </c>
      <c r="L67" s="156">
        <v>750000</v>
      </c>
      <c r="M67" s="156">
        <v>1000000</v>
      </c>
      <c r="N67" s="67"/>
      <c r="O67" s="67"/>
      <c r="P67" s="67"/>
      <c r="Q67" s="67"/>
      <c r="R67" s="67"/>
      <c r="S67" s="67"/>
      <c r="T67" s="67"/>
      <c r="U67" s="67"/>
      <c r="V67" s="124"/>
      <c r="W67" s="67"/>
      <c r="X67" s="68">
        <v>1000</v>
      </c>
      <c r="Y67" s="68">
        <v>1000</v>
      </c>
      <c r="Z67" s="68">
        <v>1000</v>
      </c>
      <c r="AA67" s="68">
        <v>1000</v>
      </c>
      <c r="AB67" s="68">
        <v>1000</v>
      </c>
      <c r="AC67" s="133"/>
      <c r="AD67" s="133"/>
    </row>
    <row r="68" spans="1:30" ht="13.5" customHeight="1">
      <c r="A68" s="67"/>
      <c r="B68" s="67"/>
      <c r="C68" s="67"/>
      <c r="D68" s="67"/>
      <c r="E68" s="124" t="s">
        <v>194</v>
      </c>
      <c r="F68" s="67"/>
      <c r="G68" s="68">
        <v>1200</v>
      </c>
      <c r="H68" s="68">
        <v>1500</v>
      </c>
      <c r="I68" s="68">
        <v>2000</v>
      </c>
      <c r="J68" s="68">
        <v>2500</v>
      </c>
      <c r="K68" s="68">
        <v>3000</v>
      </c>
      <c r="L68" s="68">
        <v>3500</v>
      </c>
      <c r="M68" s="68">
        <v>4000</v>
      </c>
      <c r="N68" s="67"/>
      <c r="O68" s="67"/>
      <c r="P68" s="67"/>
      <c r="Q68" s="67"/>
      <c r="R68" s="67"/>
      <c r="S68" s="67"/>
      <c r="T68" s="67"/>
      <c r="U68" s="67"/>
      <c r="V68" s="124"/>
      <c r="W68" s="67"/>
      <c r="X68" s="68"/>
      <c r="Y68" s="68"/>
      <c r="Z68" s="68"/>
      <c r="AA68" s="68"/>
      <c r="AB68" s="68"/>
      <c r="AC68" s="133"/>
      <c r="AD68" s="133"/>
    </row>
    <row r="69" spans="1:30" ht="13.5" customHeight="1">
      <c r="A69" s="67"/>
      <c r="B69" s="67"/>
      <c r="C69" s="67"/>
      <c r="D69" s="67"/>
      <c r="E69" s="124"/>
      <c r="F69" s="67"/>
      <c r="G69" s="68"/>
      <c r="H69" s="68"/>
      <c r="I69" s="68"/>
      <c r="J69" s="68"/>
      <c r="K69" s="68"/>
      <c r="L69" s="133"/>
      <c r="M69" s="133"/>
      <c r="N69" s="67"/>
      <c r="O69" s="67"/>
      <c r="P69" s="67"/>
      <c r="Q69" s="67"/>
      <c r="R69" s="67"/>
      <c r="S69" s="67"/>
      <c r="T69" s="67"/>
      <c r="U69" s="67"/>
      <c r="V69" s="124"/>
      <c r="W69" s="67"/>
      <c r="X69" s="68"/>
      <c r="Y69" s="68"/>
      <c r="Z69" s="68"/>
      <c r="AA69" s="68"/>
      <c r="AB69" s="68"/>
      <c r="AC69" s="133"/>
      <c r="AD69" s="133"/>
    </row>
    <row r="70" spans="1:30" ht="13.5" customHeight="1">
      <c r="A70" s="67"/>
      <c r="B70" s="67"/>
      <c r="C70" s="67"/>
      <c r="D70" s="67"/>
      <c r="E70" s="124"/>
      <c r="F70" s="109"/>
      <c r="G70" s="68"/>
      <c r="H70" s="68"/>
      <c r="I70" s="68"/>
      <c r="J70" s="68"/>
      <c r="K70" s="68"/>
      <c r="L70" s="133"/>
      <c r="M70" s="133"/>
      <c r="N70" s="67"/>
      <c r="O70" s="67"/>
      <c r="P70" s="67"/>
      <c r="Q70" s="67"/>
      <c r="R70" s="67"/>
      <c r="S70" s="67"/>
      <c r="T70" s="67"/>
      <c r="U70" s="67"/>
      <c r="V70" s="124"/>
      <c r="W70" s="109"/>
      <c r="X70" s="68"/>
      <c r="Y70" s="68"/>
      <c r="Z70" s="68"/>
      <c r="AA70" s="68"/>
      <c r="AB70" s="68"/>
      <c r="AC70" s="133"/>
      <c r="AD70" s="133"/>
    </row>
    <row r="71" spans="1:30" ht="13.5" customHeight="1">
      <c r="A71" s="67"/>
      <c r="B71" s="67"/>
      <c r="C71" s="67"/>
      <c r="D71" s="67"/>
      <c r="E71" s="124"/>
      <c r="F71" s="109"/>
      <c r="G71" s="68"/>
      <c r="H71" s="68"/>
      <c r="I71" s="68"/>
      <c r="J71" s="68"/>
      <c r="K71" s="68"/>
      <c r="L71" s="133"/>
      <c r="M71" s="133"/>
      <c r="N71" s="67"/>
      <c r="O71" s="67"/>
      <c r="P71" s="67"/>
      <c r="Q71" s="67"/>
      <c r="R71" s="67"/>
      <c r="S71" s="67"/>
      <c r="T71" s="67"/>
      <c r="U71" s="67"/>
      <c r="V71" s="124"/>
      <c r="W71" s="109"/>
      <c r="X71" s="68"/>
      <c r="Y71" s="68"/>
      <c r="Z71" s="68"/>
      <c r="AA71" s="68"/>
      <c r="AB71" s="68"/>
      <c r="AC71" s="133"/>
      <c r="AD71" s="133"/>
    </row>
    <row r="72" spans="1:30" ht="13.5" customHeight="1">
      <c r="A72" s="67"/>
      <c r="B72" s="67"/>
      <c r="C72" s="67"/>
      <c r="D72" s="67"/>
      <c r="E72" s="124"/>
      <c r="F72" s="67"/>
      <c r="G72" s="68"/>
      <c r="H72" s="68"/>
      <c r="I72" s="68"/>
      <c r="J72" s="68"/>
      <c r="K72" s="68"/>
      <c r="L72" s="133"/>
      <c r="M72" s="133"/>
      <c r="N72" s="67"/>
      <c r="O72" s="67"/>
      <c r="P72" s="67"/>
      <c r="Q72" s="67"/>
      <c r="R72" s="67"/>
      <c r="S72" s="67"/>
      <c r="T72" s="67"/>
      <c r="U72" s="67"/>
      <c r="V72" s="124"/>
      <c r="W72" s="67"/>
      <c r="X72" s="68"/>
      <c r="Y72" s="68"/>
      <c r="Z72" s="68"/>
      <c r="AA72" s="68"/>
      <c r="AB72" s="68"/>
      <c r="AC72" s="133"/>
      <c r="AD72" s="133"/>
    </row>
    <row r="73" spans="1:30" ht="13.5" customHeight="1">
      <c r="A73" s="67"/>
      <c r="B73" s="67"/>
      <c r="C73" s="67"/>
      <c r="D73" s="67"/>
      <c r="E73" s="124"/>
      <c r="F73" s="67"/>
      <c r="G73" s="68"/>
      <c r="H73" s="68"/>
      <c r="I73" s="68"/>
      <c r="J73" s="68"/>
      <c r="K73" s="68"/>
      <c r="L73" s="133"/>
      <c r="M73" s="133"/>
      <c r="N73" s="67"/>
      <c r="O73" s="67"/>
      <c r="P73" s="67"/>
      <c r="Q73" s="67"/>
      <c r="R73" s="67"/>
      <c r="S73" s="67"/>
      <c r="T73" s="67"/>
      <c r="U73" s="67"/>
      <c r="V73" s="160"/>
      <c r="W73" s="67"/>
      <c r="X73" s="68"/>
      <c r="Y73" s="68"/>
      <c r="Z73" s="68"/>
      <c r="AA73" s="68"/>
      <c r="AB73" s="68"/>
      <c r="AC73" s="133"/>
      <c r="AD73" s="133"/>
    </row>
    <row r="74" spans="1:30" ht="13.5" customHeight="1">
      <c r="A74" s="67"/>
      <c r="B74" s="67"/>
      <c r="C74" s="67"/>
      <c r="D74" s="67"/>
      <c r="E74" s="124"/>
      <c r="F74" s="67"/>
      <c r="G74" s="68"/>
      <c r="H74" s="68"/>
      <c r="I74" s="68"/>
      <c r="J74" s="68"/>
      <c r="K74" s="68"/>
      <c r="L74" s="133"/>
      <c r="M74" s="133"/>
      <c r="N74" s="67"/>
      <c r="O74" s="67"/>
      <c r="P74" s="67"/>
      <c r="Q74" s="67"/>
      <c r="R74" s="67"/>
      <c r="S74" s="67"/>
      <c r="T74" s="67"/>
      <c r="U74" s="67"/>
      <c r="V74" s="160"/>
      <c r="W74" s="67"/>
      <c r="X74" s="68"/>
      <c r="Y74" s="68"/>
      <c r="Z74" s="68"/>
      <c r="AA74" s="68"/>
      <c r="AB74" s="68"/>
      <c r="AC74" s="133"/>
      <c r="AD74" s="133"/>
    </row>
    <row r="75" spans="1:30" ht="13.5" customHeight="1">
      <c r="A75" s="67"/>
      <c r="B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row>
    <row r="76" spans="1:30" ht="13.5" hidden="1" customHeight="1">
      <c r="A76" s="67"/>
      <c r="B76" s="67"/>
      <c r="C76" s="102" t="s">
        <v>130</v>
      </c>
      <c r="D76" s="104">
        <v>65</v>
      </c>
      <c r="E76" s="106" t="s">
        <v>131</v>
      </c>
      <c r="F76" s="67"/>
      <c r="G76" s="100">
        <f t="shared" ref="G76:M76" si="23">SUM(G77:G80)</f>
        <v>0</v>
      </c>
      <c r="H76" s="100">
        <f t="shared" si="23"/>
        <v>0</v>
      </c>
      <c r="I76" s="100">
        <f t="shared" si="23"/>
        <v>0</v>
      </c>
      <c r="J76" s="100">
        <f t="shared" si="23"/>
        <v>0</v>
      </c>
      <c r="K76" s="100">
        <f t="shared" si="23"/>
        <v>0</v>
      </c>
      <c r="L76" s="101">
        <f t="shared" si="23"/>
        <v>0</v>
      </c>
      <c r="M76" s="101">
        <f t="shared" si="23"/>
        <v>0</v>
      </c>
      <c r="N76" s="67"/>
      <c r="O76" s="67"/>
      <c r="P76" s="67"/>
      <c r="Q76" s="67"/>
      <c r="R76" s="67"/>
      <c r="S76" s="67"/>
      <c r="T76" s="102" t="s">
        <v>130</v>
      </c>
      <c r="U76" s="104">
        <v>65</v>
      </c>
      <c r="V76" s="106" t="s">
        <v>131</v>
      </c>
      <c r="W76" s="67"/>
      <c r="X76" s="100">
        <f t="shared" ref="X76:AD76" si="24">SUM(X77:X80)</f>
        <v>0</v>
      </c>
      <c r="Y76" s="100">
        <f t="shared" si="24"/>
        <v>0</v>
      </c>
      <c r="Z76" s="100">
        <f t="shared" si="24"/>
        <v>0</v>
      </c>
      <c r="AA76" s="100">
        <f t="shared" si="24"/>
        <v>0</v>
      </c>
      <c r="AB76" s="100">
        <f t="shared" si="24"/>
        <v>0</v>
      </c>
      <c r="AC76" s="101">
        <f t="shared" si="24"/>
        <v>0</v>
      </c>
      <c r="AD76" s="101">
        <f t="shared" si="24"/>
        <v>0</v>
      </c>
    </row>
    <row r="77" spans="1:30" ht="13.5" hidden="1" customHeight="1">
      <c r="A77" s="67"/>
      <c r="B77" s="67"/>
      <c r="C77" s="67"/>
      <c r="D77" s="67"/>
      <c r="E77" s="109"/>
      <c r="F77" s="67"/>
      <c r="G77" s="111"/>
      <c r="H77" s="111"/>
      <c r="I77" s="111"/>
      <c r="J77" s="111"/>
      <c r="K77" s="111"/>
      <c r="L77" s="113"/>
      <c r="M77" s="113"/>
      <c r="N77" s="67"/>
      <c r="O77" s="67"/>
      <c r="P77" s="67"/>
      <c r="Q77" s="67"/>
      <c r="R77" s="67"/>
      <c r="S77" s="67"/>
      <c r="T77" s="67"/>
      <c r="U77" s="67"/>
      <c r="V77" s="109"/>
      <c r="W77" s="67"/>
      <c r="X77" s="111"/>
      <c r="Y77" s="111"/>
      <c r="Z77" s="111"/>
      <c r="AA77" s="111"/>
      <c r="AB77" s="111"/>
      <c r="AC77" s="113"/>
      <c r="AD77" s="113"/>
    </row>
    <row r="78" spans="1:30" ht="13.5" hidden="1" customHeight="1">
      <c r="A78" s="67"/>
      <c r="B78" s="67"/>
      <c r="C78" s="67"/>
      <c r="D78" s="67"/>
      <c r="E78" s="109"/>
      <c r="F78" s="67"/>
      <c r="G78" s="111"/>
      <c r="H78" s="111"/>
      <c r="I78" s="111"/>
      <c r="J78" s="111"/>
      <c r="K78" s="111"/>
      <c r="L78" s="113"/>
      <c r="M78" s="113"/>
      <c r="N78" s="67"/>
      <c r="O78" s="67"/>
      <c r="P78" s="67"/>
      <c r="Q78" s="67"/>
      <c r="R78" s="67"/>
      <c r="S78" s="67"/>
      <c r="T78" s="67"/>
      <c r="U78" s="67"/>
      <c r="V78" s="109"/>
      <c r="W78" s="67"/>
      <c r="X78" s="111"/>
      <c r="Y78" s="111"/>
      <c r="Z78" s="111"/>
      <c r="AA78" s="111"/>
      <c r="AB78" s="111"/>
      <c r="AC78" s="113"/>
      <c r="AD78" s="113"/>
    </row>
    <row r="79" spans="1:30" ht="13.5" hidden="1" customHeight="1">
      <c r="A79" s="67"/>
      <c r="B79" s="67"/>
      <c r="C79" s="67"/>
      <c r="D79" s="67"/>
      <c r="E79" s="109"/>
      <c r="F79" s="67"/>
      <c r="G79" s="111"/>
      <c r="H79" s="111"/>
      <c r="I79" s="111"/>
      <c r="J79" s="111"/>
      <c r="K79" s="111"/>
      <c r="L79" s="113"/>
      <c r="M79" s="113"/>
      <c r="N79" s="67"/>
      <c r="O79" s="67"/>
      <c r="P79" s="67"/>
      <c r="Q79" s="67"/>
      <c r="R79" s="67"/>
      <c r="S79" s="67"/>
      <c r="T79" s="67"/>
      <c r="U79" s="67"/>
      <c r="V79" s="109"/>
      <c r="W79" s="67"/>
      <c r="X79" s="111"/>
      <c r="Y79" s="111"/>
      <c r="Z79" s="111"/>
      <c r="AA79" s="111"/>
      <c r="AB79" s="111"/>
      <c r="AC79" s="113"/>
      <c r="AD79" s="113"/>
    </row>
    <row r="80" spans="1:30" ht="13.5" hidden="1" customHeight="1">
      <c r="A80" s="67"/>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row>
    <row r="81" spans="1:30" ht="13.5" hidden="1" customHeight="1">
      <c r="A81" s="67"/>
      <c r="B81" s="67"/>
      <c r="C81" s="102" t="s">
        <v>130</v>
      </c>
      <c r="D81" s="98">
        <v>66</v>
      </c>
      <c r="E81" s="117" t="s">
        <v>136</v>
      </c>
      <c r="F81" s="67"/>
      <c r="G81" s="100">
        <f t="shared" ref="G81:M81" si="25">SUM(G82:G86)</f>
        <v>1600</v>
      </c>
      <c r="H81" s="100">
        <f t="shared" si="25"/>
        <v>1840</v>
      </c>
      <c r="I81" s="100">
        <f t="shared" si="25"/>
        <v>2080</v>
      </c>
      <c r="J81" s="100">
        <f t="shared" si="25"/>
        <v>2320</v>
      </c>
      <c r="K81" s="100">
        <f t="shared" si="25"/>
        <v>2560</v>
      </c>
      <c r="L81" s="101">
        <f t="shared" si="25"/>
        <v>2830</v>
      </c>
      <c r="M81" s="101">
        <f t="shared" si="25"/>
        <v>3100</v>
      </c>
      <c r="N81" s="67"/>
      <c r="O81" s="67"/>
      <c r="P81" s="67"/>
      <c r="Q81" s="67"/>
      <c r="R81" s="67"/>
      <c r="S81" s="67"/>
      <c r="T81" s="102" t="s">
        <v>130</v>
      </c>
      <c r="U81" s="98">
        <v>66</v>
      </c>
      <c r="V81" s="117" t="s">
        <v>136</v>
      </c>
      <c r="W81" s="67"/>
      <c r="X81" s="100">
        <f t="shared" ref="X81:AD81" si="26">SUM(X82:X86)</f>
        <v>2320</v>
      </c>
      <c r="Y81" s="100">
        <f t="shared" si="26"/>
        <v>2560</v>
      </c>
      <c r="Z81" s="100">
        <f t="shared" si="26"/>
        <v>2830</v>
      </c>
      <c r="AA81" s="100">
        <f t="shared" si="26"/>
        <v>3100</v>
      </c>
      <c r="AB81" s="100">
        <f t="shared" si="26"/>
        <v>0</v>
      </c>
      <c r="AC81" s="101">
        <f t="shared" si="26"/>
        <v>0</v>
      </c>
      <c r="AD81" s="101">
        <f t="shared" si="26"/>
        <v>0</v>
      </c>
    </row>
    <row r="82" spans="1:30" ht="13.5" hidden="1" customHeight="1">
      <c r="A82" s="67"/>
      <c r="B82" s="67"/>
      <c r="C82" s="67"/>
      <c r="D82" s="67"/>
      <c r="E82" s="109" t="s">
        <v>140</v>
      </c>
      <c r="F82" s="67"/>
      <c r="G82" s="122">
        <f>Cap_Ex!E22</f>
        <v>1600</v>
      </c>
      <c r="H82" s="122">
        <f>Cap_Ex!F22</f>
        <v>1840</v>
      </c>
      <c r="I82" s="122">
        <f>Cap_Ex!G22</f>
        <v>2080</v>
      </c>
      <c r="J82" s="122">
        <f>Cap_Ex!H22</f>
        <v>2320</v>
      </c>
      <c r="K82" s="122">
        <f>Cap_Ex!I22</f>
        <v>2560</v>
      </c>
      <c r="L82" s="126">
        <f>Cap_Ex!J22</f>
        <v>2830</v>
      </c>
      <c r="M82" s="126">
        <f>Cap_Ex!K22</f>
        <v>3100</v>
      </c>
      <c r="N82" s="67"/>
      <c r="O82" s="67"/>
      <c r="P82" s="67"/>
      <c r="Q82" s="67"/>
      <c r="R82" s="67"/>
      <c r="S82" s="67"/>
      <c r="T82" s="67"/>
      <c r="U82" s="67"/>
      <c r="V82" s="109" t="s">
        <v>140</v>
      </c>
      <c r="W82" s="67"/>
      <c r="X82" s="122">
        <f>Cap_Ex!V22</f>
        <v>2320</v>
      </c>
      <c r="Y82" s="122">
        <f>Cap_Ex!W22</f>
        <v>2560</v>
      </c>
      <c r="Z82" s="122">
        <f>Cap_Ex!X22</f>
        <v>2830</v>
      </c>
      <c r="AA82" s="122">
        <f>Cap_Ex!Y22</f>
        <v>3100</v>
      </c>
      <c r="AB82" s="122">
        <f>Cap_Ex!Z22</f>
        <v>0</v>
      </c>
      <c r="AC82" s="126">
        <f>Cap_Ex!AA22</f>
        <v>0</v>
      </c>
      <c r="AD82" s="126">
        <f>Cap_Ex!AB22</f>
        <v>0</v>
      </c>
    </row>
    <row r="83" spans="1:30" ht="13.5" hidden="1" customHeight="1">
      <c r="A83" s="132"/>
      <c r="B83" s="132"/>
      <c r="C83" s="132"/>
      <c r="D83" s="132"/>
      <c r="E83" s="132"/>
      <c r="F83" s="132"/>
      <c r="G83" s="111"/>
      <c r="H83" s="111"/>
      <c r="I83" s="111"/>
      <c r="J83" s="111"/>
      <c r="K83" s="111"/>
      <c r="L83" s="134"/>
      <c r="M83" s="134"/>
      <c r="N83" s="132"/>
      <c r="O83" s="132"/>
      <c r="P83" s="132"/>
      <c r="Q83" s="132"/>
      <c r="R83" s="132"/>
      <c r="S83" s="132"/>
      <c r="T83" s="132"/>
      <c r="U83" s="132"/>
      <c r="V83" s="132"/>
      <c r="W83" s="132"/>
      <c r="X83" s="111"/>
      <c r="Y83" s="111"/>
      <c r="Z83" s="111"/>
      <c r="AA83" s="111"/>
      <c r="AB83" s="111"/>
      <c r="AC83" s="134"/>
      <c r="AD83" s="134"/>
    </row>
    <row r="84" spans="1:30" ht="13.5" hidden="1" customHeight="1">
      <c r="A84" s="132"/>
      <c r="B84" s="132"/>
      <c r="C84" s="132"/>
      <c r="D84" s="132"/>
      <c r="E84" s="132"/>
      <c r="F84" s="132"/>
      <c r="G84" s="111"/>
      <c r="H84" s="111"/>
      <c r="I84" s="111"/>
      <c r="J84" s="111"/>
      <c r="K84" s="111"/>
      <c r="L84" s="134"/>
      <c r="M84" s="134"/>
      <c r="N84" s="132"/>
      <c r="O84" s="132"/>
      <c r="P84" s="132"/>
      <c r="Q84" s="132"/>
      <c r="R84" s="132"/>
      <c r="S84" s="132"/>
      <c r="T84" s="132"/>
      <c r="U84" s="132"/>
      <c r="V84" s="132"/>
      <c r="W84" s="132"/>
      <c r="X84" s="111"/>
      <c r="Y84" s="111"/>
      <c r="Z84" s="111"/>
      <c r="AA84" s="111"/>
      <c r="AB84" s="111"/>
      <c r="AC84" s="134"/>
      <c r="AD84" s="134"/>
    </row>
    <row r="85" spans="1:30" ht="13.5" hidden="1" customHeight="1">
      <c r="A85" s="132"/>
      <c r="B85" s="132"/>
      <c r="C85" s="132"/>
      <c r="D85" s="132"/>
      <c r="E85" s="132"/>
      <c r="F85" s="132"/>
      <c r="G85" s="111"/>
      <c r="H85" s="111"/>
      <c r="I85" s="111"/>
      <c r="J85" s="111"/>
      <c r="K85" s="111"/>
      <c r="L85" s="134"/>
      <c r="M85" s="134"/>
      <c r="N85" s="132"/>
      <c r="O85" s="132"/>
      <c r="P85" s="132"/>
      <c r="Q85" s="132"/>
      <c r="R85" s="132"/>
      <c r="S85" s="132"/>
      <c r="T85" s="132"/>
      <c r="U85" s="132"/>
      <c r="V85" s="132"/>
      <c r="W85" s="132"/>
      <c r="X85" s="111"/>
      <c r="Y85" s="111"/>
      <c r="Z85" s="111"/>
      <c r="AA85" s="111"/>
      <c r="AB85" s="111"/>
      <c r="AC85" s="134"/>
      <c r="AD85" s="134"/>
    </row>
    <row r="86" spans="1:30" ht="13.5" hidden="1" customHeight="1">
      <c r="A86" s="67"/>
      <c r="B86" s="67"/>
      <c r="C86" s="67"/>
      <c r="D86" s="67"/>
      <c r="E86" s="67"/>
      <c r="F86" s="67"/>
      <c r="G86" s="111"/>
      <c r="H86" s="111"/>
      <c r="I86" s="111"/>
      <c r="J86" s="111"/>
      <c r="K86" s="111"/>
      <c r="L86" s="113"/>
      <c r="M86" s="113"/>
      <c r="N86" s="67"/>
      <c r="O86" s="67"/>
      <c r="P86" s="67"/>
      <c r="Q86" s="67"/>
      <c r="R86" s="67"/>
      <c r="S86" s="67"/>
      <c r="T86" s="67"/>
      <c r="U86" s="67"/>
      <c r="V86" s="67"/>
      <c r="W86" s="67"/>
      <c r="X86" s="111"/>
      <c r="Y86" s="111"/>
      <c r="Z86" s="111"/>
      <c r="AA86" s="111"/>
      <c r="AB86" s="111"/>
      <c r="AC86" s="113"/>
      <c r="AD86" s="113"/>
    </row>
    <row r="87" spans="1:30" ht="13.5" hidden="1" customHeight="1">
      <c r="A87" s="67"/>
      <c r="B87" s="67"/>
      <c r="C87" s="67"/>
      <c r="D87" s="67"/>
      <c r="E87" s="67"/>
      <c r="F87" s="67"/>
      <c r="G87" s="90"/>
      <c r="H87" s="90"/>
      <c r="I87" s="90"/>
      <c r="J87" s="90"/>
      <c r="K87" s="90"/>
      <c r="L87" s="67"/>
      <c r="M87" s="67"/>
      <c r="N87" s="67"/>
      <c r="O87" s="137"/>
      <c r="P87" s="67"/>
      <c r="Q87" s="67"/>
      <c r="R87" s="67"/>
      <c r="S87" s="67"/>
      <c r="T87" s="67"/>
      <c r="U87" s="67"/>
      <c r="V87" s="67"/>
      <c r="W87" s="67"/>
      <c r="X87" s="90"/>
      <c r="Y87" s="90"/>
      <c r="Z87" s="90"/>
      <c r="AA87" s="90"/>
      <c r="AB87" s="90"/>
      <c r="AC87" s="67"/>
      <c r="AD87" s="67"/>
    </row>
    <row r="88" spans="1:30" ht="13.5" customHeight="1">
      <c r="A88" s="67"/>
      <c r="B88" s="67"/>
      <c r="C88" s="67"/>
      <c r="D88" s="67"/>
      <c r="E88" s="67"/>
      <c r="F88" s="67"/>
      <c r="G88" s="90"/>
      <c r="H88" s="90"/>
      <c r="I88" s="90"/>
      <c r="J88" s="90"/>
      <c r="K88" s="90"/>
      <c r="L88" s="67"/>
      <c r="M88" s="67"/>
      <c r="N88" s="67"/>
      <c r="O88" s="67"/>
      <c r="P88" s="67"/>
      <c r="Q88" s="67"/>
      <c r="R88" s="67"/>
      <c r="S88" s="67"/>
      <c r="T88" s="67"/>
      <c r="U88" s="67"/>
      <c r="V88" s="67"/>
      <c r="W88" s="67"/>
      <c r="X88" s="90"/>
      <c r="Y88" s="90"/>
      <c r="Z88" s="90"/>
      <c r="AA88" s="90"/>
      <c r="AB88" s="90"/>
      <c r="AC88" s="67"/>
      <c r="AD88" s="67"/>
    </row>
    <row r="89" spans="1:30" ht="15.75">
      <c r="A89" s="67"/>
      <c r="B89" s="105"/>
      <c r="C89" s="105"/>
      <c r="D89" s="105" t="s">
        <v>211</v>
      </c>
      <c r="E89" s="138"/>
      <c r="F89" s="67"/>
      <c r="G89" s="108">
        <f t="shared" ref="G89:M89" si="27">SUM(G92:G112)</f>
        <v>23200</v>
      </c>
      <c r="H89" s="108">
        <f t="shared" si="27"/>
        <v>63800</v>
      </c>
      <c r="I89" s="108">
        <f t="shared" si="27"/>
        <v>145000</v>
      </c>
      <c r="J89" s="108">
        <f t="shared" si="27"/>
        <v>255200</v>
      </c>
      <c r="K89" s="108">
        <f t="shared" si="27"/>
        <v>382800</v>
      </c>
      <c r="L89" s="108">
        <f t="shared" si="27"/>
        <v>522000</v>
      </c>
      <c r="M89" s="108">
        <f t="shared" si="27"/>
        <v>667000</v>
      </c>
      <c r="N89" s="67"/>
      <c r="O89" s="67"/>
      <c r="P89" s="67"/>
      <c r="Q89" s="67"/>
      <c r="R89" s="67"/>
      <c r="S89" s="105"/>
      <c r="T89" s="105"/>
      <c r="U89" s="105" t="s">
        <v>212</v>
      </c>
      <c r="V89" s="138"/>
      <c r="W89" s="67"/>
      <c r="X89" s="108">
        <f t="shared" ref="X89:AD89" si="28">SUM(X92:X112)</f>
        <v>600</v>
      </c>
      <c r="Y89" s="108">
        <f t="shared" si="28"/>
        <v>600</v>
      </c>
      <c r="Z89" s="108">
        <f t="shared" si="28"/>
        <v>600</v>
      </c>
      <c r="AA89" s="108">
        <f t="shared" si="28"/>
        <v>600</v>
      </c>
      <c r="AB89" s="108">
        <f t="shared" si="28"/>
        <v>600</v>
      </c>
      <c r="AC89" s="108">
        <f t="shared" si="28"/>
        <v>0</v>
      </c>
      <c r="AD89" s="108">
        <f t="shared" si="28"/>
        <v>0</v>
      </c>
    </row>
    <row r="90" spans="1:30" ht="15.75">
      <c r="A90" s="67"/>
      <c r="B90" s="67"/>
      <c r="C90" s="67"/>
      <c r="D90" s="67"/>
      <c r="E90" s="139"/>
      <c r="F90" s="67"/>
      <c r="G90" s="90"/>
      <c r="H90" s="90"/>
      <c r="I90" s="90"/>
      <c r="J90" s="90"/>
      <c r="K90" s="90"/>
      <c r="L90" s="67"/>
      <c r="M90" s="67"/>
      <c r="N90" s="67"/>
      <c r="O90" s="67"/>
      <c r="P90" s="67"/>
      <c r="Q90" s="67"/>
      <c r="R90" s="67"/>
      <c r="S90" s="67"/>
      <c r="T90" s="67"/>
      <c r="U90" s="67"/>
      <c r="V90" s="139"/>
      <c r="W90" s="67"/>
      <c r="X90" s="90"/>
      <c r="Y90" s="90"/>
      <c r="Z90" s="90"/>
      <c r="AA90" s="90"/>
      <c r="AB90" s="90"/>
      <c r="AC90" s="67"/>
      <c r="AD90" s="67"/>
    </row>
    <row r="91" spans="1:30" ht="13.5" customHeight="1">
      <c r="A91" s="67"/>
      <c r="B91" s="140"/>
      <c r="C91" s="140"/>
      <c r="D91" s="67" t="s">
        <v>178</v>
      </c>
      <c r="E91" s="67"/>
      <c r="F91" s="67"/>
      <c r="G91" s="90"/>
      <c r="H91" s="90"/>
      <c r="I91" s="90"/>
      <c r="J91" s="90"/>
      <c r="K91" s="90"/>
      <c r="L91" s="67"/>
      <c r="M91" s="67"/>
      <c r="N91" s="67"/>
      <c r="O91" s="67"/>
      <c r="P91" s="67"/>
      <c r="Q91" s="67"/>
      <c r="R91" s="67"/>
      <c r="S91" s="140"/>
      <c r="T91" s="140"/>
      <c r="U91" s="67" t="s">
        <v>180</v>
      </c>
      <c r="V91" s="67"/>
      <c r="W91" s="67"/>
      <c r="X91" s="90"/>
      <c r="Y91" s="90"/>
      <c r="Z91" s="90"/>
      <c r="AA91" s="90"/>
      <c r="AB91" s="90"/>
      <c r="AC91" s="67"/>
      <c r="AD91" s="67"/>
    </row>
    <row r="92" spans="1:30" ht="13.5" customHeight="1">
      <c r="A92" s="67"/>
      <c r="B92" s="140"/>
      <c r="C92" s="140"/>
      <c r="D92" s="67"/>
      <c r="E92" s="142" t="s">
        <v>213</v>
      </c>
      <c r="F92" s="67"/>
      <c r="G92" s="144">
        <f t="shared" ref="G92:M92" si="29">G116*G117</f>
        <v>23200</v>
      </c>
      <c r="H92" s="144">
        <f t="shared" si="29"/>
        <v>63800</v>
      </c>
      <c r="I92" s="144">
        <f t="shared" si="29"/>
        <v>145000</v>
      </c>
      <c r="J92" s="144">
        <f t="shared" si="29"/>
        <v>255200</v>
      </c>
      <c r="K92" s="144">
        <f t="shared" si="29"/>
        <v>382800</v>
      </c>
      <c r="L92" s="144">
        <f t="shared" si="29"/>
        <v>522000</v>
      </c>
      <c r="M92" s="144">
        <f t="shared" si="29"/>
        <v>667000</v>
      </c>
      <c r="N92" s="67"/>
      <c r="O92" s="67"/>
      <c r="P92" s="67"/>
      <c r="Q92" s="67"/>
      <c r="R92" s="67"/>
      <c r="S92" s="140"/>
      <c r="T92" s="140"/>
      <c r="U92" s="67"/>
      <c r="V92" s="142" t="s">
        <v>183</v>
      </c>
      <c r="W92" s="67"/>
      <c r="X92" s="144">
        <f t="shared" ref="X92:AD92" si="30">X116*X117</f>
        <v>100</v>
      </c>
      <c r="Y92" s="144">
        <f t="shared" si="30"/>
        <v>100</v>
      </c>
      <c r="Z92" s="144">
        <f t="shared" si="30"/>
        <v>100</v>
      </c>
      <c r="AA92" s="144">
        <f t="shared" si="30"/>
        <v>100</v>
      </c>
      <c r="AB92" s="144">
        <f t="shared" si="30"/>
        <v>100</v>
      </c>
      <c r="AC92" s="144">
        <f t="shared" si="30"/>
        <v>0</v>
      </c>
      <c r="AD92" s="144">
        <f t="shared" si="30"/>
        <v>0</v>
      </c>
    </row>
    <row r="93" spans="1:30" ht="13.5" customHeight="1">
      <c r="A93" s="67"/>
      <c r="B93" s="140"/>
      <c r="C93" s="140"/>
      <c r="D93" s="67"/>
      <c r="E93" s="142"/>
      <c r="F93" s="67"/>
      <c r="G93" s="144"/>
      <c r="H93" s="144"/>
      <c r="I93" s="144"/>
      <c r="J93" s="144"/>
      <c r="K93" s="144"/>
      <c r="L93" s="144"/>
      <c r="M93" s="144"/>
      <c r="N93" s="67"/>
      <c r="O93" s="67"/>
      <c r="P93" s="67"/>
      <c r="Q93" s="67"/>
      <c r="R93" s="67"/>
      <c r="S93" s="140"/>
      <c r="T93" s="140"/>
      <c r="U93" s="67"/>
      <c r="V93" s="142" t="s">
        <v>184</v>
      </c>
      <c r="W93" s="67"/>
      <c r="X93" s="144">
        <f t="shared" ref="X93:AD93" si="31">X120*X121</f>
        <v>100</v>
      </c>
      <c r="Y93" s="144">
        <f t="shared" si="31"/>
        <v>100</v>
      </c>
      <c r="Z93" s="144">
        <f t="shared" si="31"/>
        <v>100</v>
      </c>
      <c r="AA93" s="144">
        <f t="shared" si="31"/>
        <v>100</v>
      </c>
      <c r="AB93" s="144">
        <f t="shared" si="31"/>
        <v>100</v>
      </c>
      <c r="AC93" s="144">
        <f t="shared" si="31"/>
        <v>0</v>
      </c>
      <c r="AD93" s="144">
        <f t="shared" si="31"/>
        <v>0</v>
      </c>
    </row>
    <row r="94" spans="1:30" ht="13.5" customHeight="1">
      <c r="A94" s="67"/>
      <c r="B94" s="140"/>
      <c r="C94" s="140"/>
      <c r="D94" s="67"/>
      <c r="E94" s="142"/>
      <c r="F94" s="67"/>
      <c r="G94" s="144"/>
      <c r="H94" s="144"/>
      <c r="I94" s="144"/>
      <c r="J94" s="144"/>
      <c r="K94" s="144"/>
      <c r="L94" s="144"/>
      <c r="M94" s="144"/>
      <c r="N94" s="67"/>
      <c r="O94" s="67"/>
      <c r="P94" s="67"/>
      <c r="Q94" s="67"/>
      <c r="R94" s="67"/>
      <c r="S94" s="140"/>
      <c r="T94" s="140"/>
      <c r="U94" s="67"/>
      <c r="V94" s="142" t="s">
        <v>214</v>
      </c>
      <c r="W94" s="67"/>
      <c r="X94" s="144">
        <f t="shared" ref="X94:AD94" si="32">X124*X125</f>
        <v>100</v>
      </c>
      <c r="Y94" s="144">
        <f t="shared" si="32"/>
        <v>100</v>
      </c>
      <c r="Z94" s="144">
        <f t="shared" si="32"/>
        <v>100</v>
      </c>
      <c r="AA94" s="144">
        <f t="shared" si="32"/>
        <v>100</v>
      </c>
      <c r="AB94" s="144">
        <f t="shared" si="32"/>
        <v>100</v>
      </c>
      <c r="AC94" s="144">
        <f t="shared" si="32"/>
        <v>0</v>
      </c>
      <c r="AD94" s="144">
        <f t="shared" si="32"/>
        <v>0</v>
      </c>
    </row>
    <row r="95" spans="1:30" ht="13.5" customHeight="1">
      <c r="A95" s="67"/>
      <c r="B95" s="140"/>
      <c r="C95" s="140"/>
      <c r="D95" s="67"/>
      <c r="E95" s="142"/>
      <c r="F95" s="67"/>
      <c r="G95" s="144"/>
      <c r="H95" s="144"/>
      <c r="I95" s="144"/>
      <c r="J95" s="144"/>
      <c r="K95" s="144"/>
      <c r="L95" s="144"/>
      <c r="M95" s="144"/>
      <c r="N95" s="67"/>
      <c r="O95" s="67"/>
      <c r="P95" s="67"/>
      <c r="Q95" s="67"/>
      <c r="R95" s="67"/>
      <c r="S95" s="140"/>
      <c r="T95" s="140"/>
      <c r="U95" s="67"/>
      <c r="V95" s="142" t="s">
        <v>216</v>
      </c>
      <c r="W95" s="67"/>
      <c r="X95" s="144">
        <f t="shared" ref="X95:AD95" si="33">X128*X129</f>
        <v>100</v>
      </c>
      <c r="Y95" s="144">
        <f t="shared" si="33"/>
        <v>100</v>
      </c>
      <c r="Z95" s="144">
        <f t="shared" si="33"/>
        <v>100</v>
      </c>
      <c r="AA95" s="144">
        <f t="shared" si="33"/>
        <v>100</v>
      </c>
      <c r="AB95" s="144">
        <f t="shared" si="33"/>
        <v>100</v>
      </c>
      <c r="AC95" s="144">
        <f t="shared" si="33"/>
        <v>0</v>
      </c>
      <c r="AD95" s="144">
        <f t="shared" si="33"/>
        <v>0</v>
      </c>
    </row>
    <row r="96" spans="1:30" ht="13.5" customHeight="1">
      <c r="A96" s="67"/>
      <c r="B96" s="140"/>
      <c r="C96" s="140"/>
      <c r="D96" s="67"/>
      <c r="E96" s="142"/>
      <c r="F96" s="67"/>
      <c r="G96" s="144"/>
      <c r="H96" s="144"/>
      <c r="I96" s="144"/>
      <c r="J96" s="144"/>
      <c r="K96" s="144"/>
      <c r="L96" s="144"/>
      <c r="M96" s="144"/>
      <c r="N96" s="67"/>
      <c r="O96" s="67"/>
      <c r="P96" s="67"/>
      <c r="Q96" s="67"/>
      <c r="R96" s="67"/>
      <c r="S96" s="140"/>
      <c r="T96" s="140"/>
      <c r="U96" s="67"/>
      <c r="V96" s="142" t="s">
        <v>217</v>
      </c>
      <c r="W96" s="67"/>
      <c r="X96" s="144">
        <f t="shared" ref="X96:AD96" si="34">X132*X129</f>
        <v>100</v>
      </c>
      <c r="Y96" s="144">
        <f t="shared" si="34"/>
        <v>100</v>
      </c>
      <c r="Z96" s="144">
        <f t="shared" si="34"/>
        <v>100</v>
      </c>
      <c r="AA96" s="144">
        <f t="shared" si="34"/>
        <v>100</v>
      </c>
      <c r="AB96" s="144">
        <f t="shared" si="34"/>
        <v>100</v>
      </c>
      <c r="AC96" s="144">
        <f t="shared" si="34"/>
        <v>0</v>
      </c>
      <c r="AD96" s="144">
        <f t="shared" si="34"/>
        <v>0</v>
      </c>
    </row>
    <row r="97" spans="1:30" ht="13.5" customHeight="1">
      <c r="A97" s="67"/>
      <c r="B97" s="140"/>
      <c r="C97" s="140"/>
      <c r="D97" s="67"/>
      <c r="E97" s="142"/>
      <c r="F97" s="67"/>
      <c r="G97" s="144"/>
      <c r="H97" s="144"/>
      <c r="I97" s="144"/>
      <c r="J97" s="144"/>
      <c r="K97" s="144"/>
      <c r="L97" s="144"/>
      <c r="M97" s="144"/>
      <c r="N97" s="67"/>
      <c r="O97" s="67"/>
      <c r="P97" s="67"/>
      <c r="Q97" s="67"/>
      <c r="R97" s="67"/>
      <c r="S97" s="140"/>
      <c r="T97" s="140"/>
      <c r="U97" s="67"/>
      <c r="V97" s="142" t="s">
        <v>218</v>
      </c>
      <c r="W97" s="67"/>
      <c r="X97" s="144">
        <f t="shared" ref="X97:AD97" si="35">X136*X137</f>
        <v>100</v>
      </c>
      <c r="Y97" s="144">
        <f t="shared" si="35"/>
        <v>100</v>
      </c>
      <c r="Z97" s="144">
        <f t="shared" si="35"/>
        <v>100</v>
      </c>
      <c r="AA97" s="144">
        <f t="shared" si="35"/>
        <v>100</v>
      </c>
      <c r="AB97" s="144">
        <f t="shared" si="35"/>
        <v>100</v>
      </c>
      <c r="AC97" s="144">
        <f t="shared" si="35"/>
        <v>0</v>
      </c>
      <c r="AD97" s="144">
        <f t="shared" si="35"/>
        <v>0</v>
      </c>
    </row>
    <row r="98" spans="1:30" ht="13.5" customHeight="1">
      <c r="A98" s="67"/>
      <c r="B98" s="140"/>
      <c r="C98" s="140"/>
      <c r="D98" s="67"/>
      <c r="E98" s="142"/>
      <c r="F98" s="67"/>
      <c r="G98" s="144"/>
      <c r="H98" s="144"/>
      <c r="I98" s="144"/>
      <c r="J98" s="144"/>
      <c r="K98" s="144"/>
      <c r="L98" s="170"/>
      <c r="M98" s="170"/>
      <c r="N98" s="67"/>
      <c r="O98" s="67"/>
      <c r="P98" s="67"/>
      <c r="Q98" s="67"/>
      <c r="R98" s="67"/>
      <c r="S98" s="140"/>
      <c r="T98" s="140"/>
      <c r="U98" s="67"/>
      <c r="V98" s="142"/>
      <c r="W98" s="67"/>
      <c r="X98" s="144"/>
      <c r="Y98" s="144"/>
      <c r="Z98" s="144"/>
      <c r="AA98" s="144"/>
      <c r="AB98" s="144"/>
      <c r="AC98" s="170"/>
      <c r="AD98" s="170"/>
    </row>
    <row r="99" spans="1:30" ht="13.5" customHeight="1">
      <c r="A99" s="67"/>
      <c r="B99" s="140"/>
      <c r="C99" s="140"/>
      <c r="D99" s="67"/>
      <c r="E99" s="142"/>
      <c r="F99" s="67"/>
      <c r="G99" s="144"/>
      <c r="H99" s="144"/>
      <c r="I99" s="144"/>
      <c r="J99" s="144"/>
      <c r="K99" s="144"/>
      <c r="L99" s="170"/>
      <c r="M99" s="170"/>
      <c r="N99" s="67"/>
      <c r="O99" s="67"/>
      <c r="P99" s="67"/>
      <c r="Q99" s="67"/>
      <c r="R99" s="67"/>
      <c r="S99" s="140"/>
      <c r="T99" s="140"/>
      <c r="U99" s="67"/>
      <c r="V99" s="142"/>
      <c r="W99" s="67"/>
      <c r="X99" s="144"/>
      <c r="Y99" s="144"/>
      <c r="Z99" s="144"/>
      <c r="AA99" s="144"/>
      <c r="AB99" s="144"/>
      <c r="AC99" s="170"/>
      <c r="AD99" s="170"/>
    </row>
    <row r="100" spans="1:30" ht="13.5" customHeight="1">
      <c r="A100" s="67"/>
      <c r="B100" s="140"/>
      <c r="C100" s="140"/>
      <c r="D100" s="67"/>
      <c r="E100" s="142"/>
      <c r="F100" s="67"/>
      <c r="G100" s="144"/>
      <c r="H100" s="144"/>
      <c r="I100" s="144"/>
      <c r="J100" s="144"/>
      <c r="K100" s="144"/>
      <c r="L100" s="170"/>
      <c r="M100" s="170"/>
      <c r="N100" s="67"/>
      <c r="O100" s="67"/>
      <c r="P100" s="67"/>
      <c r="Q100" s="67"/>
      <c r="R100" s="67"/>
      <c r="S100" s="140"/>
      <c r="T100" s="140"/>
      <c r="U100" s="67"/>
      <c r="V100" s="142"/>
      <c r="W100" s="67"/>
      <c r="X100" s="144"/>
      <c r="Y100" s="144"/>
      <c r="Z100" s="144"/>
      <c r="AA100" s="144"/>
      <c r="AB100" s="144"/>
      <c r="AC100" s="170"/>
      <c r="AD100" s="170"/>
    </row>
    <row r="101" spans="1:30" ht="13.5" customHeight="1">
      <c r="A101" s="67"/>
      <c r="B101" s="140"/>
      <c r="C101" s="140"/>
      <c r="D101" s="67"/>
      <c r="E101" s="142"/>
      <c r="F101" s="67"/>
      <c r="G101" s="144"/>
      <c r="H101" s="144"/>
      <c r="I101" s="144"/>
      <c r="J101" s="144"/>
      <c r="K101" s="144"/>
      <c r="L101" s="170"/>
      <c r="M101" s="170"/>
      <c r="N101" s="67"/>
      <c r="O101" s="67"/>
      <c r="P101" s="67"/>
      <c r="Q101" s="67"/>
      <c r="R101" s="67"/>
      <c r="S101" s="140"/>
      <c r="T101" s="140"/>
      <c r="U101" s="67"/>
      <c r="V101" s="142"/>
      <c r="W101" s="67"/>
      <c r="X101" s="144"/>
      <c r="Y101" s="144"/>
      <c r="Z101" s="144"/>
      <c r="AA101" s="144"/>
      <c r="AB101" s="144"/>
      <c r="AC101" s="170"/>
      <c r="AD101" s="170"/>
    </row>
    <row r="102" spans="1:30" ht="13.5" customHeight="1">
      <c r="A102" s="67"/>
      <c r="B102" s="140"/>
      <c r="C102" s="140"/>
      <c r="D102" s="67"/>
      <c r="E102" s="142"/>
      <c r="F102" s="67"/>
      <c r="G102" s="144"/>
      <c r="H102" s="144"/>
      <c r="I102" s="144"/>
      <c r="J102" s="144"/>
      <c r="K102" s="144"/>
      <c r="L102" s="170"/>
      <c r="M102" s="170"/>
      <c r="N102" s="67"/>
      <c r="O102" s="67"/>
      <c r="P102" s="67"/>
      <c r="Q102" s="67"/>
      <c r="R102" s="67"/>
      <c r="S102" s="140"/>
      <c r="T102" s="140"/>
      <c r="U102" s="67"/>
      <c r="V102" s="142"/>
      <c r="W102" s="67"/>
      <c r="X102" s="144"/>
      <c r="Y102" s="144"/>
      <c r="Z102" s="144"/>
      <c r="AA102" s="144"/>
      <c r="AB102" s="144"/>
      <c r="AC102" s="170"/>
      <c r="AD102" s="170"/>
    </row>
    <row r="103" spans="1:30" ht="13.5" customHeight="1">
      <c r="A103" s="67"/>
      <c r="B103" s="140"/>
      <c r="C103" s="140"/>
      <c r="D103" s="67"/>
      <c r="E103" s="142"/>
      <c r="F103" s="67"/>
      <c r="G103" s="144"/>
      <c r="H103" s="144"/>
      <c r="I103" s="144"/>
      <c r="J103" s="144"/>
      <c r="K103" s="144"/>
      <c r="L103" s="170"/>
      <c r="M103" s="170"/>
      <c r="N103" s="67"/>
      <c r="O103" s="67"/>
      <c r="P103" s="67"/>
      <c r="Q103" s="67"/>
      <c r="R103" s="67"/>
      <c r="S103" s="140"/>
      <c r="T103" s="140"/>
      <c r="U103" s="67"/>
      <c r="V103" s="142"/>
      <c r="W103" s="67"/>
      <c r="X103" s="144"/>
      <c r="Y103" s="144"/>
      <c r="Z103" s="144"/>
      <c r="AA103" s="144"/>
      <c r="AB103" s="144"/>
      <c r="AC103" s="170"/>
      <c r="AD103" s="170"/>
    </row>
    <row r="104" spans="1:30" ht="13.5" customHeight="1">
      <c r="A104" s="67"/>
      <c r="B104" s="140"/>
      <c r="C104" s="140"/>
      <c r="D104" s="67"/>
      <c r="E104" s="142"/>
      <c r="F104" s="67"/>
      <c r="G104" s="144"/>
      <c r="H104" s="144"/>
      <c r="I104" s="144"/>
      <c r="J104" s="144"/>
      <c r="K104" s="144"/>
      <c r="L104" s="170"/>
      <c r="M104" s="170"/>
      <c r="N104" s="67"/>
      <c r="O104" s="67"/>
      <c r="P104" s="67"/>
      <c r="Q104" s="67"/>
      <c r="R104" s="67"/>
      <c r="S104" s="140"/>
      <c r="T104" s="140"/>
      <c r="U104" s="67"/>
      <c r="V104" s="142"/>
      <c r="W104" s="67"/>
      <c r="X104" s="144"/>
      <c r="Y104" s="144"/>
      <c r="Z104" s="144"/>
      <c r="AA104" s="144"/>
      <c r="AB104" s="144"/>
      <c r="AC104" s="170"/>
      <c r="AD104" s="170"/>
    </row>
    <row r="105" spans="1:30" ht="13.5" customHeight="1">
      <c r="A105" s="67"/>
      <c r="B105" s="140"/>
      <c r="C105" s="140"/>
      <c r="D105" s="67"/>
      <c r="E105" s="142"/>
      <c r="F105" s="67"/>
      <c r="G105" s="144"/>
      <c r="H105" s="144"/>
      <c r="I105" s="144"/>
      <c r="J105" s="144"/>
      <c r="K105" s="144"/>
      <c r="L105" s="170"/>
      <c r="M105" s="170"/>
      <c r="N105" s="67"/>
      <c r="O105" s="67"/>
      <c r="P105" s="67"/>
      <c r="Q105" s="67"/>
      <c r="R105" s="67"/>
      <c r="S105" s="140"/>
      <c r="T105" s="140"/>
      <c r="U105" s="67"/>
      <c r="V105" s="142"/>
      <c r="W105" s="67"/>
      <c r="X105" s="144"/>
      <c r="Y105" s="144"/>
      <c r="Z105" s="144"/>
      <c r="AA105" s="144"/>
      <c r="AB105" s="144"/>
      <c r="AC105" s="170"/>
      <c r="AD105" s="170"/>
    </row>
    <row r="106" spans="1:30" ht="13.5" customHeight="1">
      <c r="A106" s="67"/>
      <c r="B106" s="140"/>
      <c r="C106" s="140"/>
      <c r="D106" s="67"/>
      <c r="E106" s="142"/>
      <c r="F106" s="67"/>
      <c r="G106" s="144"/>
      <c r="H106" s="144"/>
      <c r="I106" s="144"/>
      <c r="J106" s="144"/>
      <c r="K106" s="144"/>
      <c r="L106" s="170"/>
      <c r="M106" s="170"/>
      <c r="N106" s="67"/>
      <c r="O106" s="67"/>
      <c r="P106" s="67"/>
      <c r="Q106" s="67"/>
      <c r="R106" s="67"/>
      <c r="S106" s="140"/>
      <c r="T106" s="140"/>
      <c r="U106" s="67"/>
      <c r="V106" s="142"/>
      <c r="W106" s="67"/>
      <c r="X106" s="144"/>
      <c r="Y106" s="144"/>
      <c r="Z106" s="144"/>
      <c r="AA106" s="144"/>
      <c r="AB106" s="144"/>
      <c r="AC106" s="170"/>
      <c r="AD106" s="170"/>
    </row>
    <row r="107" spans="1:30" ht="13.5" customHeight="1">
      <c r="A107" s="67"/>
      <c r="B107" s="140"/>
      <c r="C107" s="140"/>
      <c r="D107" s="67"/>
      <c r="E107" s="142"/>
      <c r="F107" s="67"/>
      <c r="G107" s="144"/>
      <c r="H107" s="144"/>
      <c r="I107" s="144"/>
      <c r="J107" s="144"/>
      <c r="K107" s="144"/>
      <c r="L107" s="170"/>
      <c r="M107" s="170"/>
      <c r="N107" s="67"/>
      <c r="O107" s="67"/>
      <c r="P107" s="67"/>
      <c r="Q107" s="67"/>
      <c r="R107" s="67"/>
      <c r="S107" s="140"/>
      <c r="T107" s="140"/>
      <c r="U107" s="67"/>
      <c r="V107" s="142"/>
      <c r="W107" s="67"/>
      <c r="X107" s="144"/>
      <c r="Y107" s="144"/>
      <c r="Z107" s="144"/>
      <c r="AA107" s="144"/>
      <c r="AB107" s="144"/>
      <c r="AC107" s="170"/>
      <c r="AD107" s="170"/>
    </row>
    <row r="108" spans="1:30" ht="13.5" customHeight="1">
      <c r="A108" s="67"/>
      <c r="B108" s="140"/>
      <c r="C108" s="140"/>
      <c r="D108" s="67"/>
      <c r="E108" s="142"/>
      <c r="F108" s="67"/>
      <c r="G108" s="144"/>
      <c r="H108" s="144"/>
      <c r="I108" s="144"/>
      <c r="J108" s="144"/>
      <c r="K108" s="144"/>
      <c r="L108" s="170"/>
      <c r="M108" s="170"/>
      <c r="N108" s="67"/>
      <c r="O108" s="67"/>
      <c r="P108" s="67"/>
      <c r="Q108" s="67"/>
      <c r="R108" s="67"/>
      <c r="S108" s="140"/>
      <c r="T108" s="140"/>
      <c r="U108" s="67"/>
      <c r="V108" s="142"/>
      <c r="W108" s="67"/>
      <c r="X108" s="144"/>
      <c r="Y108" s="144"/>
      <c r="Z108" s="144"/>
      <c r="AA108" s="144"/>
      <c r="AB108" s="144"/>
      <c r="AC108" s="170"/>
      <c r="AD108" s="170"/>
    </row>
    <row r="109" spans="1:30" ht="13.5" customHeight="1">
      <c r="A109" s="67"/>
      <c r="B109" s="140"/>
      <c r="C109" s="140"/>
      <c r="D109" s="67"/>
      <c r="E109" s="142"/>
      <c r="F109" s="67"/>
      <c r="G109" s="144"/>
      <c r="H109" s="144"/>
      <c r="I109" s="144"/>
      <c r="J109" s="144"/>
      <c r="K109" s="144"/>
      <c r="L109" s="170"/>
      <c r="M109" s="170"/>
      <c r="N109" s="67"/>
      <c r="O109" s="67"/>
      <c r="P109" s="67"/>
      <c r="Q109" s="67"/>
      <c r="R109" s="67"/>
      <c r="S109" s="140"/>
      <c r="T109" s="140"/>
      <c r="U109" s="67"/>
      <c r="V109" s="142"/>
      <c r="W109" s="67"/>
      <c r="X109" s="144"/>
      <c r="Y109" s="144"/>
      <c r="Z109" s="144"/>
      <c r="AA109" s="144"/>
      <c r="AB109" s="144"/>
      <c r="AC109" s="170"/>
      <c r="AD109" s="170"/>
    </row>
    <row r="110" spans="1:30" ht="13.5" customHeight="1">
      <c r="A110" s="67"/>
      <c r="B110" s="140"/>
      <c r="C110" s="140"/>
      <c r="D110" s="67"/>
      <c r="E110" s="142"/>
      <c r="F110" s="67"/>
      <c r="G110" s="144"/>
      <c r="H110" s="144"/>
      <c r="I110" s="144"/>
      <c r="J110" s="144"/>
      <c r="K110" s="144"/>
      <c r="L110" s="170"/>
      <c r="M110" s="170"/>
      <c r="N110" s="67"/>
      <c r="O110" s="67"/>
      <c r="P110" s="67"/>
      <c r="Q110" s="67"/>
      <c r="R110" s="67"/>
      <c r="S110" s="140"/>
      <c r="T110" s="140"/>
      <c r="U110" s="67"/>
      <c r="V110" s="142"/>
      <c r="W110" s="67"/>
      <c r="X110" s="144"/>
      <c r="Y110" s="144"/>
      <c r="Z110" s="144"/>
      <c r="AA110" s="144"/>
      <c r="AB110" s="144"/>
      <c r="AC110" s="170"/>
      <c r="AD110" s="170"/>
    </row>
    <row r="111" spans="1:30" ht="13.5" customHeight="1">
      <c r="A111" s="67"/>
      <c r="B111" s="140"/>
      <c r="C111" s="140"/>
      <c r="D111" s="67"/>
      <c r="E111" s="142"/>
      <c r="F111" s="67"/>
      <c r="G111" s="144"/>
      <c r="H111" s="144"/>
      <c r="I111" s="144"/>
      <c r="J111" s="144"/>
      <c r="K111" s="144"/>
      <c r="L111" s="170"/>
      <c r="M111" s="170"/>
      <c r="N111" s="67"/>
      <c r="O111" s="67"/>
      <c r="P111" s="67"/>
      <c r="Q111" s="67"/>
      <c r="R111" s="67"/>
      <c r="S111" s="140"/>
      <c r="T111" s="140"/>
      <c r="U111" s="67"/>
      <c r="V111" s="142"/>
      <c r="W111" s="67"/>
      <c r="X111" s="144"/>
      <c r="Y111" s="144"/>
      <c r="Z111" s="144"/>
      <c r="AA111" s="144"/>
      <c r="AB111" s="144"/>
      <c r="AC111" s="170"/>
      <c r="AD111" s="170"/>
    </row>
    <row r="112" spans="1:30" ht="13.5" customHeight="1">
      <c r="A112" s="67"/>
      <c r="B112" s="140"/>
      <c r="C112" s="140"/>
      <c r="D112" s="67"/>
      <c r="E112" s="142"/>
      <c r="F112" s="67"/>
      <c r="G112" s="144"/>
      <c r="H112" s="144"/>
      <c r="I112" s="144"/>
      <c r="J112" s="144"/>
      <c r="K112" s="144"/>
      <c r="L112" s="170"/>
      <c r="M112" s="170"/>
      <c r="N112" s="67"/>
      <c r="O112" s="67"/>
      <c r="P112" s="67"/>
      <c r="Q112" s="67"/>
      <c r="R112" s="67"/>
      <c r="S112" s="140"/>
      <c r="T112" s="140"/>
      <c r="U112" s="67"/>
      <c r="V112" s="142"/>
      <c r="W112" s="67"/>
      <c r="X112" s="144"/>
      <c r="Y112" s="144"/>
      <c r="Z112" s="144"/>
      <c r="AA112" s="144"/>
      <c r="AB112" s="144"/>
      <c r="AC112" s="170"/>
      <c r="AD112" s="170"/>
    </row>
    <row r="113" spans="1:30" ht="12.75" customHeight="1">
      <c r="A113" s="140"/>
      <c r="B113" s="140"/>
      <c r="C113" s="140"/>
      <c r="D113" s="140"/>
      <c r="E113" s="140"/>
      <c r="F113" s="140"/>
      <c r="G113" s="140"/>
      <c r="H113" s="140"/>
      <c r="I113" s="140"/>
      <c r="J113" s="140"/>
      <c r="K113" s="140"/>
      <c r="L113" s="140"/>
      <c r="M113" s="140"/>
      <c r="N113" s="140"/>
      <c r="O113" s="140"/>
      <c r="P113" s="140"/>
      <c r="Q113" s="140"/>
      <c r="R113" s="140"/>
      <c r="S113" s="140"/>
      <c r="T113" s="140"/>
      <c r="U113" s="140"/>
      <c r="V113" s="140"/>
      <c r="W113" s="140"/>
      <c r="X113" s="140"/>
      <c r="Y113" s="140"/>
      <c r="Z113" s="140"/>
      <c r="AA113" s="140"/>
      <c r="AB113" s="140"/>
      <c r="AC113" s="140"/>
      <c r="AD113" s="140"/>
    </row>
    <row r="114" spans="1:30" ht="12.75" customHeight="1">
      <c r="A114" s="140"/>
      <c r="B114" s="140"/>
      <c r="C114" s="140"/>
      <c r="D114" s="140"/>
      <c r="E114" s="140"/>
      <c r="F114" s="140"/>
      <c r="G114" s="140"/>
      <c r="H114" s="140"/>
      <c r="I114" s="140"/>
      <c r="J114" s="140"/>
      <c r="K114" s="140"/>
      <c r="L114" s="140"/>
      <c r="M114" s="140"/>
      <c r="N114" s="140"/>
      <c r="O114" s="140"/>
      <c r="P114" s="140"/>
      <c r="Q114" s="140"/>
      <c r="R114" s="140"/>
      <c r="S114" s="140"/>
      <c r="T114" s="140"/>
      <c r="U114" s="140"/>
      <c r="V114" s="140"/>
      <c r="W114" s="140"/>
      <c r="X114" s="140"/>
      <c r="Y114" s="140"/>
      <c r="Z114" s="140"/>
      <c r="AA114" s="140"/>
      <c r="AB114" s="140"/>
      <c r="AC114" s="140"/>
      <c r="AD114" s="140"/>
    </row>
    <row r="115" spans="1:30" ht="13.5" customHeight="1">
      <c r="A115" s="140"/>
      <c r="B115" s="140"/>
      <c r="C115" s="140"/>
      <c r="D115" s="140"/>
      <c r="E115" s="147"/>
      <c r="F115" s="140"/>
      <c r="G115" s="140"/>
      <c r="H115" s="140"/>
      <c r="I115" s="140"/>
      <c r="J115" s="140"/>
      <c r="K115" s="140"/>
      <c r="L115" s="140"/>
      <c r="M115" s="140"/>
      <c r="N115" s="140"/>
      <c r="O115" s="140"/>
      <c r="P115" s="140"/>
      <c r="Q115" s="140"/>
      <c r="R115" s="140"/>
      <c r="S115" s="140"/>
      <c r="T115" s="140"/>
      <c r="U115" s="140"/>
      <c r="V115" s="147" t="str">
        <f>V92</f>
        <v>Product 1</v>
      </c>
      <c r="W115" s="140"/>
      <c r="X115" s="140"/>
      <c r="Y115" s="140"/>
      <c r="Z115" s="140"/>
      <c r="AA115" s="140"/>
      <c r="AB115" s="140"/>
      <c r="AC115" s="140"/>
      <c r="AD115" s="140"/>
    </row>
    <row r="116" spans="1:30" ht="13.5" customHeight="1">
      <c r="A116" s="140"/>
      <c r="B116" s="140"/>
      <c r="C116" s="151" t="s">
        <v>219</v>
      </c>
      <c r="D116" s="152" t="s">
        <v>220</v>
      </c>
      <c r="E116" s="142"/>
      <c r="F116" s="140"/>
      <c r="G116" s="149">
        <f>G124</f>
        <v>580</v>
      </c>
      <c r="H116" s="149">
        <f>G124</f>
        <v>580</v>
      </c>
      <c r="I116" s="149">
        <f>G124</f>
        <v>580</v>
      </c>
      <c r="J116" s="149">
        <f>G124</f>
        <v>580</v>
      </c>
      <c r="K116" s="149">
        <f>G124</f>
        <v>580</v>
      </c>
      <c r="L116" s="176">
        <f>G124</f>
        <v>580</v>
      </c>
      <c r="M116" s="176">
        <f>G124</f>
        <v>580</v>
      </c>
      <c r="N116" s="140"/>
      <c r="O116" s="140"/>
      <c r="P116" s="140"/>
      <c r="Q116" s="140"/>
      <c r="R116" s="140"/>
      <c r="S116" s="140"/>
      <c r="T116" s="151" t="s">
        <v>189</v>
      </c>
      <c r="U116" s="152" t="s">
        <v>191</v>
      </c>
      <c r="V116" s="142"/>
      <c r="W116" s="140"/>
      <c r="X116" s="154">
        <v>1</v>
      </c>
      <c r="Y116" s="154">
        <v>1</v>
      </c>
      <c r="Z116" s="154">
        <v>1</v>
      </c>
      <c r="AA116" s="154">
        <v>1</v>
      </c>
      <c r="AB116" s="154">
        <v>1</v>
      </c>
      <c r="AC116" s="155"/>
      <c r="AD116" s="155"/>
    </row>
    <row r="117" spans="1:30" ht="13.5" customHeight="1">
      <c r="A117" s="140"/>
      <c r="B117" s="140"/>
      <c r="C117" s="151" t="s">
        <v>222</v>
      </c>
      <c r="D117" s="152" t="s">
        <v>223</v>
      </c>
      <c r="E117" s="142"/>
      <c r="F117" s="140"/>
      <c r="G117" s="157">
        <f>Op_Inc!G52</f>
        <v>40</v>
      </c>
      <c r="H117" s="157">
        <f>Op_Inc!H52</f>
        <v>110</v>
      </c>
      <c r="I117" s="157">
        <f>Op_Inc!I52</f>
        <v>250</v>
      </c>
      <c r="J117" s="157">
        <f>Op_Inc!J52</f>
        <v>440</v>
      </c>
      <c r="K117" s="157">
        <f>Op_Inc!K52</f>
        <v>660</v>
      </c>
      <c r="L117" s="157">
        <f>Op_Inc!L52</f>
        <v>900</v>
      </c>
      <c r="M117" s="157">
        <f>Op_Inc!M52</f>
        <v>1150</v>
      </c>
      <c r="N117" s="140"/>
      <c r="O117" s="140"/>
      <c r="P117" s="140"/>
      <c r="Q117" s="140"/>
      <c r="R117" s="140"/>
      <c r="S117" s="140"/>
      <c r="T117" s="151" t="s">
        <v>195</v>
      </c>
      <c r="U117" s="152" t="s">
        <v>196</v>
      </c>
      <c r="V117" s="142"/>
      <c r="W117" s="140"/>
      <c r="X117" s="157">
        <v>100</v>
      </c>
      <c r="Y117" s="157">
        <v>100</v>
      </c>
      <c r="Z117" s="157">
        <v>100</v>
      </c>
      <c r="AA117" s="157">
        <v>100</v>
      </c>
      <c r="AB117" s="157">
        <v>100</v>
      </c>
      <c r="AC117" s="155"/>
      <c r="AD117" s="155"/>
    </row>
    <row r="118" spans="1:30" ht="13.5" customHeight="1">
      <c r="A118" s="140"/>
      <c r="B118" s="140"/>
      <c r="C118" s="158"/>
      <c r="D118" s="152"/>
      <c r="E118" s="159"/>
      <c r="F118" s="140"/>
      <c r="G118" s="116"/>
      <c r="H118" s="116"/>
      <c r="I118" s="116"/>
      <c r="J118" s="116"/>
      <c r="K118" s="116"/>
      <c r="L118" s="116"/>
      <c r="M118" s="116"/>
      <c r="N118" s="140"/>
      <c r="O118" s="140"/>
      <c r="P118" s="140"/>
      <c r="Q118" s="140"/>
      <c r="R118" s="140"/>
      <c r="S118" s="140"/>
      <c r="T118" s="158"/>
      <c r="U118" s="152"/>
      <c r="V118" s="159"/>
      <c r="W118" s="140"/>
      <c r="X118" s="116"/>
      <c r="Y118" s="116"/>
      <c r="Z118" s="116"/>
      <c r="AA118" s="116"/>
      <c r="AB118" s="116"/>
      <c r="AC118" s="140"/>
      <c r="AD118" s="140"/>
    </row>
    <row r="119" spans="1:30" ht="13.5" customHeight="1">
      <c r="A119" s="140"/>
      <c r="B119" s="140"/>
      <c r="C119" s="158"/>
      <c r="D119" s="152"/>
      <c r="E119" s="147" t="s">
        <v>224</v>
      </c>
      <c r="F119" s="140"/>
      <c r="G119" s="116"/>
      <c r="H119" s="116"/>
      <c r="I119" s="116"/>
      <c r="J119" s="116"/>
      <c r="K119" s="116"/>
      <c r="L119" s="140"/>
      <c r="M119" s="140"/>
      <c r="N119" s="140"/>
      <c r="O119" s="140"/>
      <c r="P119" s="140"/>
      <c r="Q119" s="140"/>
      <c r="R119" s="140"/>
      <c r="S119" s="140"/>
      <c r="T119" s="158"/>
      <c r="U119" s="152"/>
      <c r="V119" s="147" t="str">
        <f>V93</f>
        <v>Product 2</v>
      </c>
      <c r="W119" s="140"/>
      <c r="X119" s="116"/>
      <c r="Y119" s="116"/>
      <c r="Z119" s="116"/>
      <c r="AA119" s="116"/>
      <c r="AB119" s="116"/>
      <c r="AC119" s="140"/>
      <c r="AD119" s="140"/>
    </row>
    <row r="120" spans="1:30" ht="13.5" customHeight="1">
      <c r="A120" s="140"/>
      <c r="B120" s="140"/>
      <c r="C120" s="151"/>
      <c r="D120" s="152" t="s">
        <v>225</v>
      </c>
      <c r="E120" s="142" t="s">
        <v>226</v>
      </c>
      <c r="F120" s="140"/>
      <c r="G120" s="154">
        <v>150</v>
      </c>
      <c r="H120" s="154">
        <v>150</v>
      </c>
      <c r="I120" s="154">
        <v>150</v>
      </c>
      <c r="J120" s="154">
        <v>150</v>
      </c>
      <c r="K120" s="154">
        <v>150</v>
      </c>
      <c r="L120" s="154">
        <v>150</v>
      </c>
      <c r="M120" s="154">
        <v>150</v>
      </c>
      <c r="N120" s="140"/>
      <c r="O120" s="140"/>
      <c r="P120" s="140"/>
      <c r="Q120" s="140"/>
      <c r="R120" s="140"/>
      <c r="S120" s="140"/>
      <c r="T120" s="151" t="s">
        <v>189</v>
      </c>
      <c r="U120" s="152"/>
      <c r="V120" s="142"/>
      <c r="W120" s="140"/>
      <c r="X120" s="154">
        <v>1</v>
      </c>
      <c r="Y120" s="154">
        <v>1</v>
      </c>
      <c r="Z120" s="154">
        <v>1</v>
      </c>
      <c r="AA120" s="154">
        <v>1</v>
      </c>
      <c r="AB120" s="154">
        <v>1</v>
      </c>
      <c r="AC120" s="155"/>
      <c r="AD120" s="155"/>
    </row>
    <row r="121" spans="1:30" ht="13.5" customHeight="1">
      <c r="A121" s="140"/>
      <c r="B121" s="140"/>
      <c r="C121" s="151"/>
      <c r="D121" s="152"/>
      <c r="E121" s="142" t="s">
        <v>227</v>
      </c>
      <c r="F121" s="140"/>
      <c r="G121" s="157">
        <v>70</v>
      </c>
      <c r="H121" s="157">
        <v>70</v>
      </c>
      <c r="I121" s="157">
        <v>70</v>
      </c>
      <c r="J121" s="157">
        <v>70</v>
      </c>
      <c r="K121" s="157">
        <v>70</v>
      </c>
      <c r="L121" s="157">
        <v>70</v>
      </c>
      <c r="M121" s="157">
        <v>70</v>
      </c>
      <c r="N121" s="140"/>
      <c r="O121" s="140"/>
      <c r="P121" s="140"/>
      <c r="Q121" s="140"/>
      <c r="R121" s="140"/>
      <c r="S121" s="140"/>
      <c r="T121" s="151" t="s">
        <v>195</v>
      </c>
      <c r="U121" s="152"/>
      <c r="V121" s="142"/>
      <c r="W121" s="140"/>
      <c r="X121" s="157">
        <v>100</v>
      </c>
      <c r="Y121" s="157">
        <v>100</v>
      </c>
      <c r="Z121" s="157">
        <v>100</v>
      </c>
      <c r="AA121" s="157">
        <v>100</v>
      </c>
      <c r="AB121" s="157">
        <v>100</v>
      </c>
      <c r="AC121" s="155"/>
      <c r="AD121" s="155"/>
    </row>
    <row r="122" spans="1:30" ht="13.5" customHeight="1">
      <c r="A122" s="140"/>
      <c r="B122" s="140"/>
      <c r="C122" s="158"/>
      <c r="D122" s="152"/>
      <c r="E122" s="142" t="s">
        <v>229</v>
      </c>
      <c r="F122" s="140"/>
      <c r="G122" s="157">
        <v>2</v>
      </c>
      <c r="H122" s="157">
        <v>2</v>
      </c>
      <c r="I122" s="157">
        <v>2</v>
      </c>
      <c r="J122" s="157">
        <v>2</v>
      </c>
      <c r="K122" s="157">
        <v>2</v>
      </c>
      <c r="L122" s="157">
        <v>2</v>
      </c>
      <c r="M122" s="157">
        <v>2</v>
      </c>
      <c r="N122" s="140"/>
      <c r="O122" s="140"/>
      <c r="P122" s="140"/>
      <c r="Q122" s="140"/>
      <c r="R122" s="140"/>
      <c r="S122" s="140"/>
      <c r="T122" s="158"/>
      <c r="U122" s="152"/>
      <c r="V122" s="159"/>
      <c r="W122" s="140"/>
      <c r="X122" s="116"/>
      <c r="Y122" s="116"/>
      <c r="Z122" s="116"/>
      <c r="AA122" s="116"/>
      <c r="AB122" s="116"/>
      <c r="AC122" s="140"/>
      <c r="AD122" s="140"/>
    </row>
    <row r="123" spans="1:30" ht="13.5" customHeight="1">
      <c r="A123" s="140"/>
      <c r="B123" s="140"/>
      <c r="C123" s="158"/>
      <c r="D123" s="152"/>
      <c r="E123" s="142" t="s">
        <v>230</v>
      </c>
      <c r="F123" s="140"/>
      <c r="G123" s="157">
        <v>2</v>
      </c>
      <c r="H123" s="157">
        <v>2</v>
      </c>
      <c r="I123" s="157">
        <v>2</v>
      </c>
      <c r="J123" s="157">
        <v>2</v>
      </c>
      <c r="K123" s="157">
        <v>2</v>
      </c>
      <c r="L123" s="157">
        <v>2</v>
      </c>
      <c r="M123" s="157">
        <v>2</v>
      </c>
      <c r="N123" s="157">
        <v>2</v>
      </c>
      <c r="O123" s="157">
        <v>2</v>
      </c>
      <c r="P123" s="157">
        <v>2</v>
      </c>
      <c r="Q123" s="157">
        <v>2</v>
      </c>
      <c r="R123" s="157">
        <v>2</v>
      </c>
      <c r="S123" s="157">
        <v>2</v>
      </c>
      <c r="T123" s="157">
        <v>2</v>
      </c>
      <c r="U123" s="157">
        <v>2</v>
      </c>
      <c r="V123" s="157">
        <v>2</v>
      </c>
      <c r="W123" s="157">
        <v>2</v>
      </c>
      <c r="X123" s="157">
        <v>2</v>
      </c>
      <c r="Y123" s="157">
        <v>2</v>
      </c>
      <c r="Z123" s="157">
        <v>2</v>
      </c>
      <c r="AA123" s="157">
        <v>2</v>
      </c>
      <c r="AB123" s="157">
        <v>2</v>
      </c>
      <c r="AC123" s="157">
        <v>2</v>
      </c>
      <c r="AD123" s="157">
        <v>2</v>
      </c>
    </row>
    <row r="124" spans="1:30" ht="13.5" customHeight="1">
      <c r="A124" s="140"/>
      <c r="B124" s="140"/>
      <c r="C124" s="151"/>
      <c r="D124" s="152"/>
      <c r="E124" s="142" t="s">
        <v>207</v>
      </c>
      <c r="F124" s="140"/>
      <c r="G124" s="157">
        <f t="shared" ref="G124:M124" si="36">(G120*G123)+(G121*G122*G123)</f>
        <v>580</v>
      </c>
      <c r="H124" s="157">
        <f t="shared" si="36"/>
        <v>580</v>
      </c>
      <c r="I124" s="157">
        <f t="shared" si="36"/>
        <v>580</v>
      </c>
      <c r="J124" s="157">
        <f t="shared" si="36"/>
        <v>580</v>
      </c>
      <c r="K124" s="157">
        <f t="shared" si="36"/>
        <v>580</v>
      </c>
      <c r="L124" s="157">
        <f t="shared" si="36"/>
        <v>580</v>
      </c>
      <c r="M124" s="157">
        <f t="shared" si="36"/>
        <v>580</v>
      </c>
      <c r="N124" s="140"/>
      <c r="O124" s="140"/>
      <c r="P124" s="140"/>
      <c r="Q124" s="140"/>
      <c r="R124" s="140"/>
      <c r="S124" s="140"/>
      <c r="T124" s="151" t="s">
        <v>189</v>
      </c>
      <c r="U124" s="152"/>
      <c r="V124" s="142"/>
      <c r="W124" s="140"/>
      <c r="X124" s="154">
        <v>1</v>
      </c>
      <c r="Y124" s="154">
        <v>1</v>
      </c>
      <c r="Z124" s="154">
        <v>1</v>
      </c>
      <c r="AA124" s="154">
        <v>1</v>
      </c>
      <c r="AB124" s="154">
        <v>1</v>
      </c>
      <c r="AC124" s="155"/>
      <c r="AD124" s="155"/>
    </row>
    <row r="125" spans="1:30" ht="13.5" customHeight="1">
      <c r="A125" s="140"/>
      <c r="B125" s="140"/>
      <c r="C125" s="151"/>
      <c r="D125" s="152"/>
      <c r="E125" s="142"/>
      <c r="F125" s="140"/>
      <c r="G125" s="157"/>
      <c r="H125" s="157"/>
      <c r="I125" s="157"/>
      <c r="J125" s="157"/>
      <c r="K125" s="157"/>
      <c r="L125" s="155"/>
      <c r="M125" s="155"/>
      <c r="N125" s="140"/>
      <c r="O125" s="140"/>
      <c r="P125" s="140"/>
      <c r="Q125" s="140"/>
      <c r="R125" s="140"/>
      <c r="S125" s="140"/>
      <c r="T125" s="151" t="s">
        <v>195</v>
      </c>
      <c r="U125" s="152"/>
      <c r="V125" s="142"/>
      <c r="W125" s="140"/>
      <c r="X125" s="157">
        <v>100</v>
      </c>
      <c r="Y125" s="157">
        <v>100</v>
      </c>
      <c r="Z125" s="157">
        <v>100</v>
      </c>
      <c r="AA125" s="157">
        <v>100</v>
      </c>
      <c r="AB125" s="157">
        <v>100</v>
      </c>
      <c r="AC125" s="155"/>
      <c r="AD125" s="155"/>
    </row>
    <row r="126" spans="1:30" ht="13.5" customHeight="1">
      <c r="A126" s="140"/>
      <c r="B126" s="140"/>
      <c r="C126" s="140"/>
      <c r="D126" s="152"/>
      <c r="E126" s="142"/>
      <c r="F126" s="140"/>
      <c r="G126" s="157"/>
      <c r="H126" s="157"/>
      <c r="I126" s="157"/>
      <c r="J126" s="157"/>
      <c r="K126" s="157"/>
      <c r="L126" s="155"/>
      <c r="M126" s="155"/>
      <c r="N126" s="140"/>
      <c r="O126" s="140"/>
      <c r="P126" s="140"/>
      <c r="Q126" s="140"/>
      <c r="R126" s="140"/>
      <c r="S126" s="140"/>
      <c r="T126" s="140"/>
      <c r="U126" s="152"/>
      <c r="V126" s="159"/>
      <c r="W126" s="140"/>
      <c r="X126" s="116"/>
      <c r="Y126" s="116"/>
      <c r="Z126" s="116"/>
      <c r="AA126" s="116"/>
      <c r="AB126" s="116"/>
      <c r="AC126" s="140"/>
      <c r="AD126" s="140"/>
    </row>
    <row r="127" spans="1:30" ht="13.5" customHeight="1">
      <c r="A127" s="140"/>
      <c r="B127" s="140"/>
      <c r="C127" s="140"/>
      <c r="D127" s="152"/>
      <c r="E127" s="142"/>
      <c r="F127" s="140"/>
      <c r="G127" s="157"/>
      <c r="H127" s="157"/>
      <c r="I127" s="157"/>
      <c r="J127" s="157"/>
      <c r="K127" s="157"/>
      <c r="L127" s="155"/>
      <c r="M127" s="155"/>
      <c r="N127" s="140"/>
      <c r="O127" s="140"/>
      <c r="P127" s="140"/>
      <c r="Q127" s="140"/>
      <c r="R127" s="140"/>
      <c r="S127" s="140"/>
      <c r="T127" s="140"/>
      <c r="U127" s="152"/>
      <c r="V127" s="147" t="str">
        <f>V95</f>
        <v>Product 4</v>
      </c>
      <c r="W127" s="140"/>
      <c r="X127" s="116"/>
      <c r="Y127" s="116"/>
      <c r="Z127" s="116"/>
      <c r="AA127" s="116"/>
      <c r="AB127" s="116"/>
      <c r="AC127" s="140"/>
      <c r="AD127" s="140"/>
    </row>
    <row r="128" spans="1:30" ht="13.5" customHeight="1">
      <c r="A128" s="140"/>
      <c r="B128" s="140"/>
      <c r="C128" s="151"/>
      <c r="D128" s="152"/>
      <c r="E128" s="142"/>
      <c r="F128" s="140"/>
      <c r="G128" s="157"/>
      <c r="H128" s="157"/>
      <c r="I128" s="157"/>
      <c r="J128" s="157"/>
      <c r="K128" s="157"/>
      <c r="L128" s="155"/>
      <c r="M128" s="155"/>
      <c r="N128" s="140"/>
      <c r="O128" s="140"/>
      <c r="P128" s="140"/>
      <c r="Q128" s="140"/>
      <c r="R128" s="140"/>
      <c r="S128" s="140"/>
      <c r="T128" s="151" t="s">
        <v>189</v>
      </c>
      <c r="U128" s="152"/>
      <c r="V128" s="142"/>
      <c r="W128" s="140"/>
      <c r="X128" s="154">
        <v>1</v>
      </c>
      <c r="Y128" s="154">
        <v>1</v>
      </c>
      <c r="Z128" s="154">
        <v>1</v>
      </c>
      <c r="AA128" s="154">
        <v>1</v>
      </c>
      <c r="AB128" s="154">
        <v>1</v>
      </c>
      <c r="AC128" s="155"/>
      <c r="AD128" s="155"/>
    </row>
    <row r="129" spans="1:30" ht="13.5" customHeight="1">
      <c r="A129" s="140"/>
      <c r="B129" s="140"/>
      <c r="C129" s="151"/>
      <c r="D129" s="152"/>
      <c r="E129" s="142"/>
      <c r="F129" s="140"/>
      <c r="G129" s="157"/>
      <c r="H129" s="157"/>
      <c r="I129" s="157"/>
      <c r="J129" s="157"/>
      <c r="K129" s="157"/>
      <c r="L129" s="155"/>
      <c r="M129" s="155"/>
      <c r="N129" s="140"/>
      <c r="O129" s="140"/>
      <c r="P129" s="140"/>
      <c r="Q129" s="140"/>
      <c r="R129" s="140"/>
      <c r="S129" s="140"/>
      <c r="T129" s="151" t="s">
        <v>195</v>
      </c>
      <c r="U129" s="152"/>
      <c r="V129" s="142"/>
      <c r="W129" s="140"/>
      <c r="X129" s="157">
        <v>100</v>
      </c>
      <c r="Y129" s="157">
        <v>100</v>
      </c>
      <c r="Z129" s="157">
        <v>100</v>
      </c>
      <c r="AA129" s="157">
        <v>100</v>
      </c>
      <c r="AB129" s="157">
        <v>100</v>
      </c>
      <c r="AC129" s="155"/>
      <c r="AD129" s="155"/>
    </row>
    <row r="130" spans="1:30" ht="13.5" customHeight="1">
      <c r="A130" s="140"/>
      <c r="B130" s="140"/>
      <c r="C130" s="140"/>
      <c r="D130" s="152"/>
      <c r="E130" s="142"/>
      <c r="F130" s="140"/>
      <c r="G130" s="157"/>
      <c r="H130" s="157"/>
      <c r="I130" s="157"/>
      <c r="J130" s="157"/>
      <c r="K130" s="157"/>
      <c r="L130" s="155"/>
      <c r="M130" s="155"/>
      <c r="N130" s="140"/>
      <c r="O130" s="140"/>
      <c r="P130" s="140"/>
      <c r="Q130" s="140"/>
      <c r="R130" s="140"/>
      <c r="S130" s="140"/>
      <c r="T130" s="140"/>
      <c r="U130" s="152"/>
      <c r="V130" s="159"/>
      <c r="W130" s="140"/>
      <c r="X130" s="116"/>
      <c r="Y130" s="116"/>
      <c r="Z130" s="116"/>
      <c r="AA130" s="116"/>
      <c r="AB130" s="116"/>
      <c r="AC130" s="140"/>
      <c r="AD130" s="140"/>
    </row>
    <row r="131" spans="1:30" ht="13.5" customHeight="1">
      <c r="A131" s="140"/>
      <c r="B131" s="140"/>
      <c r="C131" s="140"/>
      <c r="D131" s="152"/>
      <c r="E131" s="142"/>
      <c r="F131" s="140"/>
      <c r="G131" s="157"/>
      <c r="H131" s="157"/>
      <c r="I131" s="157"/>
      <c r="J131" s="157"/>
      <c r="K131" s="157"/>
      <c r="L131" s="155"/>
      <c r="M131" s="155"/>
      <c r="N131" s="140"/>
      <c r="O131" s="140"/>
      <c r="P131" s="140"/>
      <c r="Q131" s="140"/>
      <c r="R131" s="140"/>
      <c r="S131" s="140"/>
      <c r="T131" s="140"/>
      <c r="U131" s="152"/>
      <c r="V131" s="147" t="str">
        <f>V96</f>
        <v>Product 5</v>
      </c>
      <c r="W131" s="140"/>
      <c r="X131" s="116"/>
      <c r="Y131" s="116"/>
      <c r="Z131" s="116"/>
      <c r="AA131" s="116"/>
      <c r="AB131" s="116"/>
      <c r="AC131" s="140"/>
      <c r="AD131" s="140"/>
    </row>
    <row r="132" spans="1:30" ht="13.5" customHeight="1">
      <c r="A132" s="140"/>
      <c r="B132" s="140"/>
      <c r="C132" s="151"/>
      <c r="D132" s="152"/>
      <c r="E132" s="142"/>
      <c r="F132" s="140"/>
      <c r="G132" s="157"/>
      <c r="H132" s="157"/>
      <c r="I132" s="157"/>
      <c r="J132" s="157"/>
      <c r="K132" s="157"/>
      <c r="L132" s="155"/>
      <c r="M132" s="155"/>
      <c r="N132" s="140"/>
      <c r="O132" s="140"/>
      <c r="P132" s="140"/>
      <c r="Q132" s="140"/>
      <c r="R132" s="140"/>
      <c r="S132" s="140"/>
      <c r="T132" s="151" t="s">
        <v>189</v>
      </c>
      <c r="U132" s="152"/>
      <c r="V132" s="142"/>
      <c r="W132" s="140"/>
      <c r="X132" s="154">
        <v>1</v>
      </c>
      <c r="Y132" s="154">
        <v>1</v>
      </c>
      <c r="Z132" s="154">
        <v>1</v>
      </c>
      <c r="AA132" s="154">
        <v>1</v>
      </c>
      <c r="AB132" s="154">
        <v>1</v>
      </c>
      <c r="AC132" s="155"/>
      <c r="AD132" s="155"/>
    </row>
    <row r="133" spans="1:30" ht="13.5" customHeight="1">
      <c r="A133" s="140"/>
      <c r="B133" s="140"/>
      <c r="C133" s="151"/>
      <c r="D133" s="152"/>
      <c r="E133" s="142"/>
      <c r="F133" s="140"/>
      <c r="G133" s="157"/>
      <c r="H133" s="157"/>
      <c r="I133" s="157"/>
      <c r="J133" s="157"/>
      <c r="K133" s="157"/>
      <c r="L133" s="155"/>
      <c r="M133" s="155"/>
      <c r="N133" s="140"/>
      <c r="O133" s="140"/>
      <c r="P133" s="140"/>
      <c r="Q133" s="140"/>
      <c r="R133" s="140"/>
      <c r="S133" s="140"/>
      <c r="T133" s="151" t="s">
        <v>195</v>
      </c>
      <c r="U133" s="152"/>
      <c r="V133" s="142"/>
      <c r="W133" s="140"/>
      <c r="X133" s="157">
        <v>100</v>
      </c>
      <c r="Y133" s="157">
        <v>100</v>
      </c>
      <c r="Z133" s="157">
        <v>100</v>
      </c>
      <c r="AA133" s="157">
        <v>100</v>
      </c>
      <c r="AB133" s="157">
        <v>100</v>
      </c>
      <c r="AC133" s="155"/>
      <c r="AD133" s="155"/>
    </row>
    <row r="134" spans="1:30" ht="13.5" customHeight="1">
      <c r="A134" s="140"/>
      <c r="B134" s="140"/>
      <c r="C134" s="140"/>
      <c r="D134" s="152"/>
      <c r="E134" s="142"/>
      <c r="F134" s="140"/>
      <c r="G134" s="157"/>
      <c r="H134" s="157"/>
      <c r="I134" s="157"/>
      <c r="J134" s="157"/>
      <c r="K134" s="157"/>
      <c r="L134" s="155"/>
      <c r="M134" s="155"/>
      <c r="N134" s="140"/>
      <c r="O134" s="140"/>
      <c r="P134" s="140"/>
      <c r="Q134" s="140"/>
      <c r="R134" s="140"/>
      <c r="S134" s="140"/>
      <c r="T134" s="140"/>
      <c r="U134" s="152"/>
      <c r="V134" s="159"/>
      <c r="W134" s="140"/>
      <c r="X134" s="116"/>
      <c r="Y134" s="116"/>
      <c r="Z134" s="116"/>
      <c r="AA134" s="116"/>
      <c r="AB134" s="116"/>
      <c r="AC134" s="140"/>
      <c r="AD134" s="140"/>
    </row>
    <row r="135" spans="1:30" ht="13.5" customHeight="1">
      <c r="A135" s="140"/>
      <c r="B135" s="140"/>
      <c r="C135" s="140"/>
      <c r="D135" s="152"/>
      <c r="E135" s="142"/>
      <c r="F135" s="140"/>
      <c r="G135" s="157"/>
      <c r="H135" s="157"/>
      <c r="I135" s="157"/>
      <c r="J135" s="157"/>
      <c r="K135" s="157"/>
      <c r="L135" s="155"/>
      <c r="M135" s="155"/>
      <c r="N135" s="140"/>
      <c r="O135" s="140"/>
      <c r="P135" s="140"/>
      <c r="Q135" s="140"/>
      <c r="R135" s="140"/>
      <c r="S135" s="140"/>
      <c r="T135" s="140"/>
      <c r="U135" s="152"/>
      <c r="V135" s="147" t="str">
        <f>V97</f>
        <v>Product 6</v>
      </c>
      <c r="W135" s="140"/>
      <c r="X135" s="116"/>
      <c r="Y135" s="116"/>
      <c r="Z135" s="116"/>
      <c r="AA135" s="116"/>
      <c r="AB135" s="116"/>
      <c r="AC135" s="140"/>
      <c r="AD135" s="140"/>
    </row>
    <row r="136" spans="1:30" ht="13.5" customHeight="1">
      <c r="A136" s="67"/>
      <c r="B136" s="140"/>
      <c r="C136" s="151"/>
      <c r="D136" s="152"/>
      <c r="E136" s="142"/>
      <c r="F136" s="140"/>
      <c r="G136" s="157"/>
      <c r="H136" s="157"/>
      <c r="I136" s="157"/>
      <c r="J136" s="157"/>
      <c r="K136" s="157"/>
      <c r="L136" s="155"/>
      <c r="M136" s="155"/>
      <c r="N136" s="140"/>
      <c r="O136" s="140"/>
      <c r="P136" s="140"/>
      <c r="Q136" s="140"/>
      <c r="R136" s="67"/>
      <c r="S136" s="140"/>
      <c r="T136" s="151" t="s">
        <v>189</v>
      </c>
      <c r="U136" s="152"/>
      <c r="V136" s="142"/>
      <c r="W136" s="140"/>
      <c r="X136" s="154">
        <v>1</v>
      </c>
      <c r="Y136" s="154">
        <v>1</v>
      </c>
      <c r="Z136" s="154">
        <v>1</v>
      </c>
      <c r="AA136" s="154">
        <v>1</v>
      </c>
      <c r="AB136" s="154">
        <v>1</v>
      </c>
      <c r="AC136" s="155"/>
      <c r="AD136" s="155"/>
    </row>
    <row r="137" spans="1:30" ht="13.5" customHeight="1">
      <c r="A137" s="67"/>
      <c r="B137" s="140"/>
      <c r="C137" s="151"/>
      <c r="D137" s="152"/>
      <c r="E137" s="142"/>
      <c r="F137" s="140"/>
      <c r="G137" s="157"/>
      <c r="H137" s="157"/>
      <c r="I137" s="157"/>
      <c r="J137" s="157"/>
      <c r="K137" s="157"/>
      <c r="L137" s="155"/>
      <c r="M137" s="155"/>
      <c r="N137" s="140"/>
      <c r="O137" s="140"/>
      <c r="P137" s="140"/>
      <c r="Q137" s="140"/>
      <c r="R137" s="67"/>
      <c r="S137" s="140"/>
      <c r="T137" s="151" t="s">
        <v>195</v>
      </c>
      <c r="U137" s="152"/>
      <c r="V137" s="142"/>
      <c r="W137" s="140"/>
      <c r="X137" s="157">
        <v>100</v>
      </c>
      <c r="Y137" s="157">
        <v>100</v>
      </c>
      <c r="Z137" s="157">
        <v>100</v>
      </c>
      <c r="AA137" s="157">
        <v>100</v>
      </c>
      <c r="AB137" s="157">
        <v>100</v>
      </c>
      <c r="AC137" s="155"/>
      <c r="AD137" s="155"/>
    </row>
    <row r="138" spans="1:30" ht="13.5" customHeight="1">
      <c r="A138" s="67"/>
      <c r="B138" s="140"/>
      <c r="C138" s="140"/>
      <c r="D138" s="67"/>
      <c r="E138" s="140"/>
      <c r="F138" s="140"/>
      <c r="G138" s="140"/>
      <c r="H138" s="140"/>
      <c r="I138" s="140"/>
      <c r="J138" s="140"/>
      <c r="K138" s="140"/>
      <c r="L138" s="140"/>
      <c r="M138" s="140"/>
      <c r="N138" s="140"/>
      <c r="O138" s="140"/>
      <c r="P138" s="140"/>
      <c r="Q138" s="140"/>
      <c r="R138" s="67"/>
      <c r="S138" s="140"/>
      <c r="T138" s="140"/>
      <c r="U138" s="67"/>
      <c r="V138" s="140"/>
      <c r="W138" s="140"/>
      <c r="X138" s="140"/>
      <c r="Y138" s="140"/>
      <c r="Z138" s="140"/>
      <c r="AA138" s="140"/>
      <c r="AB138" s="140"/>
      <c r="AC138" s="140"/>
      <c r="AD138" s="140"/>
    </row>
    <row r="139" spans="1:30" ht="13.5" customHeight="1">
      <c r="A139" s="67"/>
      <c r="B139" s="140"/>
      <c r="C139" s="140"/>
      <c r="D139" s="140"/>
      <c r="E139" s="140"/>
      <c r="F139" s="140"/>
      <c r="G139" s="140"/>
      <c r="H139" s="140"/>
      <c r="I139" s="140"/>
      <c r="J139" s="140"/>
      <c r="K139" s="140"/>
      <c r="L139" s="140"/>
      <c r="M139" s="140"/>
      <c r="N139" s="140"/>
      <c r="O139" s="140"/>
      <c r="P139" s="140"/>
      <c r="Q139" s="140"/>
      <c r="R139" s="67"/>
      <c r="S139" s="140"/>
      <c r="T139" s="140"/>
      <c r="U139" s="140"/>
      <c r="V139" s="140"/>
      <c r="W139" s="140"/>
      <c r="X139" s="140"/>
      <c r="Y139" s="140"/>
      <c r="Z139" s="140"/>
      <c r="AA139" s="140"/>
      <c r="AB139" s="140"/>
      <c r="AC139" s="140"/>
      <c r="AD139" s="140"/>
    </row>
    <row r="140" spans="1:30" ht="13.5" customHeight="1">
      <c r="A140" s="67"/>
      <c r="B140" s="140"/>
      <c r="C140" s="140"/>
      <c r="D140" s="67"/>
      <c r="E140" s="67"/>
      <c r="F140" s="67"/>
      <c r="G140" s="67"/>
      <c r="H140" s="67"/>
      <c r="I140" s="67"/>
      <c r="J140" s="67"/>
      <c r="K140" s="67"/>
      <c r="L140" s="67"/>
      <c r="M140" s="67"/>
      <c r="N140" s="67"/>
      <c r="O140" s="67"/>
      <c r="P140" s="67"/>
      <c r="Q140" s="140"/>
      <c r="R140" s="67"/>
      <c r="S140" s="140"/>
      <c r="T140" s="140"/>
      <c r="U140" s="67"/>
      <c r="V140" s="67"/>
      <c r="W140" s="67"/>
      <c r="X140" s="67"/>
      <c r="Y140" s="67"/>
      <c r="Z140" s="67"/>
      <c r="AA140" s="67"/>
      <c r="AB140" s="67"/>
      <c r="AC140" s="67"/>
      <c r="AD140" s="67"/>
    </row>
    <row r="141" spans="1:30" ht="13.5" customHeight="1">
      <c r="A141" s="67"/>
      <c r="B141" s="140"/>
      <c r="C141" s="140"/>
      <c r="D141" s="140"/>
      <c r="E141" s="140"/>
      <c r="F141" s="140"/>
      <c r="G141" s="140"/>
      <c r="H141" s="140"/>
      <c r="I141" s="140"/>
      <c r="J141" s="140"/>
      <c r="K141" s="140"/>
      <c r="L141" s="140"/>
      <c r="M141" s="140"/>
      <c r="N141" s="140"/>
      <c r="O141" s="140"/>
      <c r="P141" s="140"/>
      <c r="Q141" s="140"/>
      <c r="R141" s="67"/>
      <c r="S141" s="140"/>
      <c r="T141" s="140"/>
      <c r="U141" s="140"/>
      <c r="V141" s="140"/>
      <c r="W141" s="140"/>
      <c r="X141" s="140"/>
      <c r="Y141" s="140"/>
      <c r="Z141" s="140"/>
      <c r="AA141" s="140"/>
      <c r="AB141" s="140"/>
      <c r="AC141" s="140"/>
      <c r="AD141" s="14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D72"/>
  <sheetViews>
    <sheetView workbookViewId="0">
      <pane ySplit="7" topLeftCell="A8" activePane="bottomLeft" state="frozen"/>
      <selection pane="bottomLeft" activeCell="B9" sqref="B9"/>
    </sheetView>
  </sheetViews>
  <sheetFormatPr defaultColWidth="17.28515625" defaultRowHeight="15" customHeight="1"/>
  <cols>
    <col min="1" max="1" width="3.85546875" customWidth="1"/>
    <col min="2" max="2" width="7" customWidth="1"/>
    <col min="3" max="3" width="17.140625" customWidth="1"/>
    <col min="4" max="4" width="9.28515625" customWidth="1"/>
    <col min="5" max="5" width="50.85546875" customWidth="1"/>
    <col min="6" max="6" width="1.85546875" customWidth="1"/>
    <col min="7" max="7" width="10.7109375" customWidth="1"/>
    <col min="8" max="8" width="10" customWidth="1"/>
    <col min="9" max="9" width="10.42578125" customWidth="1"/>
    <col min="10" max="10" width="10.28515625" customWidth="1"/>
    <col min="11" max="11" width="10.5703125" customWidth="1"/>
    <col min="12" max="12" width="11.7109375" customWidth="1"/>
    <col min="13" max="13" width="11.140625" customWidth="1"/>
    <col min="14" max="14" width="8.85546875" customWidth="1"/>
    <col min="15" max="17" width="0.140625" hidden="1" customWidth="1"/>
    <col min="18" max="18" width="3.85546875" hidden="1" customWidth="1"/>
    <col min="19" max="19" width="7" hidden="1" customWidth="1"/>
    <col min="20" max="20" width="5.140625" hidden="1" customWidth="1"/>
    <col min="21" max="21" width="9.28515625" hidden="1" customWidth="1"/>
    <col min="22" max="22" width="50" hidden="1" customWidth="1"/>
    <col min="23" max="23" width="1.85546875" hidden="1" customWidth="1"/>
    <col min="24" max="24" width="10.7109375" hidden="1" customWidth="1"/>
    <col min="25" max="25" width="10" hidden="1" customWidth="1"/>
    <col min="26" max="26" width="10.42578125" hidden="1" customWidth="1"/>
    <col min="27" max="27" width="10.28515625" hidden="1" customWidth="1"/>
    <col min="28" max="28" width="10.5703125" hidden="1" customWidth="1"/>
    <col min="29" max="29" width="11.7109375" hidden="1" customWidth="1"/>
    <col min="30" max="30" width="11.140625" hidden="1" customWidth="1"/>
  </cols>
  <sheetData>
    <row r="1" spans="1:30"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36" customHeight="1">
      <c r="A2" s="1"/>
      <c r="B2" s="50" t="s">
        <v>72</v>
      </c>
      <c r="C2" s="1"/>
      <c r="D2" s="1"/>
      <c r="E2" s="1"/>
      <c r="F2" s="1"/>
      <c r="G2" s="1"/>
      <c r="H2" s="1"/>
      <c r="I2" s="1"/>
      <c r="J2" s="1"/>
      <c r="K2" s="1"/>
      <c r="L2" s="1"/>
      <c r="M2" s="1"/>
      <c r="N2" s="1"/>
      <c r="O2" s="50"/>
      <c r="P2" s="1"/>
      <c r="Q2" s="1"/>
      <c r="R2" s="1"/>
      <c r="S2" s="50" t="s">
        <v>73</v>
      </c>
      <c r="T2" s="1"/>
      <c r="U2" s="1"/>
      <c r="V2" s="1"/>
      <c r="W2" s="1"/>
      <c r="X2" s="1"/>
      <c r="Y2" s="1"/>
      <c r="Z2" s="1"/>
      <c r="AA2" s="1"/>
      <c r="AB2" s="1"/>
      <c r="AC2" s="1"/>
      <c r="AD2" s="1"/>
    </row>
    <row r="3" spans="1:30" ht="12.75" customHeight="1">
      <c r="A3" s="7"/>
      <c r="B3" s="7"/>
      <c r="C3" s="7"/>
      <c r="D3" s="7"/>
      <c r="E3" s="7"/>
      <c r="F3" s="7"/>
      <c r="G3" s="7"/>
      <c r="H3" s="7"/>
      <c r="I3" s="7"/>
      <c r="J3" s="7"/>
      <c r="K3" s="7"/>
      <c r="L3" s="7"/>
      <c r="M3" s="7"/>
      <c r="N3" s="7"/>
      <c r="O3" s="7"/>
      <c r="P3" s="7"/>
      <c r="Q3" s="7"/>
      <c r="R3" s="7"/>
      <c r="S3" s="7"/>
      <c r="T3" s="7"/>
      <c r="U3" s="7"/>
      <c r="V3" s="7"/>
      <c r="W3" s="7"/>
      <c r="X3" s="7"/>
      <c r="Y3" s="7"/>
      <c r="Z3" s="7"/>
      <c r="AA3" s="7"/>
      <c r="AB3" s="7"/>
      <c r="AC3" s="7"/>
      <c r="AD3" s="7"/>
    </row>
    <row r="4" spans="1:30" ht="16.5" customHeight="1">
      <c r="A4" s="54"/>
      <c r="B4" s="54"/>
      <c r="C4" s="54"/>
      <c r="D4" s="58"/>
      <c r="E4" s="64"/>
      <c r="F4" s="58"/>
      <c r="G4" s="66" t="s">
        <v>52</v>
      </c>
      <c r="H4" s="66" t="s">
        <v>53</v>
      </c>
      <c r="I4" s="66" t="s">
        <v>54</v>
      </c>
      <c r="J4" s="66" t="s">
        <v>55</v>
      </c>
      <c r="K4" s="66" t="s">
        <v>56</v>
      </c>
      <c r="L4" s="66" t="s">
        <v>57</v>
      </c>
      <c r="M4" s="66" t="s">
        <v>58</v>
      </c>
      <c r="N4" s="67"/>
      <c r="O4" s="67"/>
      <c r="P4" s="67"/>
      <c r="Q4" s="67"/>
      <c r="R4" s="54"/>
      <c r="S4" s="54"/>
      <c r="T4" s="54"/>
      <c r="U4" s="58"/>
      <c r="V4" s="64"/>
      <c r="W4" s="58"/>
      <c r="X4" s="66" t="s">
        <v>59</v>
      </c>
      <c r="Y4" s="66" t="s">
        <v>60</v>
      </c>
      <c r="Z4" s="66" t="s">
        <v>61</v>
      </c>
      <c r="AA4" s="66" t="s">
        <v>62</v>
      </c>
      <c r="AB4" s="66" t="s">
        <v>63</v>
      </c>
      <c r="AC4" s="66" t="s">
        <v>64</v>
      </c>
      <c r="AD4" s="66" t="s">
        <v>65</v>
      </c>
    </row>
    <row r="5" spans="1:30" ht="16.5" customHeight="1">
      <c r="A5" s="74"/>
      <c r="B5" s="74"/>
      <c r="C5" s="74"/>
      <c r="D5" s="75"/>
      <c r="E5" s="77" t="s">
        <v>76</v>
      </c>
      <c r="F5" s="75"/>
      <c r="G5" s="79">
        <f t="shared" ref="G5:M5" si="0">G6</f>
        <v>129600.00000000001</v>
      </c>
      <c r="H5" s="79">
        <f t="shared" si="0"/>
        <v>403919.99999999988</v>
      </c>
      <c r="I5" s="79">
        <f t="shared" si="0"/>
        <v>1026000</v>
      </c>
      <c r="J5" s="79">
        <f t="shared" si="0"/>
        <v>1995840.0000000005</v>
      </c>
      <c r="K5" s="79">
        <f t="shared" si="0"/>
        <v>3278879.9999999995</v>
      </c>
      <c r="L5" s="79">
        <f t="shared" si="0"/>
        <v>4860000</v>
      </c>
      <c r="M5" s="79">
        <f t="shared" si="0"/>
        <v>6706800</v>
      </c>
      <c r="N5" s="67"/>
      <c r="O5" s="67"/>
      <c r="P5" s="67"/>
      <c r="Q5" s="67"/>
      <c r="R5" s="74"/>
      <c r="S5" s="74"/>
      <c r="T5" s="74"/>
      <c r="U5" s="75"/>
      <c r="V5" s="77" t="s">
        <v>78</v>
      </c>
      <c r="W5" s="75"/>
      <c r="X5" s="79">
        <f t="shared" ref="X5:AD5" si="1">X6</f>
        <v>10000</v>
      </c>
      <c r="Y5" s="79">
        <f t="shared" si="1"/>
        <v>10000</v>
      </c>
      <c r="Z5" s="79">
        <f t="shared" si="1"/>
        <v>10000</v>
      </c>
      <c r="AA5" s="79">
        <f t="shared" si="1"/>
        <v>10000</v>
      </c>
      <c r="AB5" s="79">
        <f t="shared" si="1"/>
        <v>10000</v>
      </c>
      <c r="AC5" s="79">
        <f t="shared" si="1"/>
        <v>0</v>
      </c>
      <c r="AD5" s="79">
        <f t="shared" si="1"/>
        <v>0</v>
      </c>
    </row>
    <row r="6" spans="1:30" ht="16.5" customHeight="1">
      <c r="A6" s="82"/>
      <c r="B6" s="82"/>
      <c r="C6" s="82"/>
      <c r="D6" s="83"/>
      <c r="E6" s="84" t="s">
        <v>80</v>
      </c>
      <c r="F6" s="83"/>
      <c r="G6" s="86">
        <f t="shared" ref="G6:M6" si="2">G38</f>
        <v>129600.00000000001</v>
      </c>
      <c r="H6" s="86">
        <f t="shared" si="2"/>
        <v>403919.99999999988</v>
      </c>
      <c r="I6" s="86">
        <f t="shared" si="2"/>
        <v>1026000</v>
      </c>
      <c r="J6" s="86">
        <f t="shared" si="2"/>
        <v>1995840.0000000005</v>
      </c>
      <c r="K6" s="86">
        <f t="shared" si="2"/>
        <v>3278879.9999999995</v>
      </c>
      <c r="L6" s="86">
        <f t="shared" si="2"/>
        <v>4860000</v>
      </c>
      <c r="M6" s="86">
        <f t="shared" si="2"/>
        <v>6706800</v>
      </c>
      <c r="N6" s="67"/>
      <c r="O6" s="67"/>
      <c r="P6" s="67"/>
      <c r="Q6" s="67"/>
      <c r="R6" s="82"/>
      <c r="S6" s="82"/>
      <c r="T6" s="82"/>
      <c r="U6" s="83"/>
      <c r="V6" s="84" t="s">
        <v>83</v>
      </c>
      <c r="W6" s="83"/>
      <c r="X6" s="86">
        <f t="shared" ref="X6:AD6" si="3">X38</f>
        <v>10000</v>
      </c>
      <c r="Y6" s="86">
        <f t="shared" si="3"/>
        <v>10000</v>
      </c>
      <c r="Z6" s="86">
        <f t="shared" si="3"/>
        <v>10000</v>
      </c>
      <c r="AA6" s="86">
        <f t="shared" si="3"/>
        <v>10000</v>
      </c>
      <c r="AB6" s="86">
        <f t="shared" si="3"/>
        <v>10000</v>
      </c>
      <c r="AC6" s="86">
        <f t="shared" si="3"/>
        <v>0</v>
      </c>
      <c r="AD6" s="86">
        <f t="shared" si="3"/>
        <v>0</v>
      </c>
    </row>
    <row r="7" spans="1:30" ht="13.5" customHeight="1">
      <c r="A7" s="83"/>
      <c r="B7" s="83"/>
      <c r="C7" s="83"/>
      <c r="D7" s="83"/>
      <c r="E7" s="84"/>
      <c r="F7" s="83"/>
      <c r="G7" s="86"/>
      <c r="H7" s="86"/>
      <c r="I7" s="86"/>
      <c r="J7" s="86"/>
      <c r="K7" s="86"/>
      <c r="L7" s="88"/>
      <c r="M7" s="88"/>
      <c r="N7" s="67"/>
      <c r="O7" s="67"/>
      <c r="P7" s="67"/>
      <c r="Q7" s="67"/>
      <c r="R7" s="83"/>
      <c r="S7" s="83"/>
      <c r="T7" s="83"/>
      <c r="U7" s="83"/>
      <c r="V7" s="84"/>
      <c r="W7" s="83"/>
      <c r="X7" s="86"/>
      <c r="Y7" s="86"/>
      <c r="Z7" s="86"/>
      <c r="AA7" s="86"/>
      <c r="AB7" s="86"/>
      <c r="AC7" s="88"/>
      <c r="AD7" s="88"/>
    </row>
    <row r="8" spans="1:30" ht="13.5" customHeight="1">
      <c r="A8" s="67"/>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row>
    <row r="9" spans="1:30" ht="13.5" hidden="1" customHeight="1">
      <c r="A9" s="67"/>
      <c r="B9" s="89" t="s">
        <v>87</v>
      </c>
      <c r="C9" s="67"/>
      <c r="D9" s="67"/>
      <c r="E9" s="67"/>
      <c r="F9" s="67"/>
      <c r="G9" s="90"/>
      <c r="H9" s="90"/>
      <c r="I9" s="90"/>
      <c r="J9" s="90"/>
      <c r="K9" s="90"/>
      <c r="L9" s="67"/>
      <c r="M9" s="67"/>
      <c r="N9" s="67"/>
      <c r="O9" s="67"/>
      <c r="P9" s="67"/>
      <c r="Q9" s="67"/>
      <c r="R9" s="67"/>
      <c r="S9" s="89" t="s">
        <v>92</v>
      </c>
      <c r="T9" s="67"/>
      <c r="U9" s="67"/>
      <c r="V9" s="67"/>
      <c r="W9" s="67"/>
      <c r="X9" s="90"/>
      <c r="Y9" s="90"/>
      <c r="Z9" s="90"/>
      <c r="AA9" s="90"/>
      <c r="AB9" s="90"/>
      <c r="AC9" s="67"/>
      <c r="AD9" s="67"/>
    </row>
    <row r="10" spans="1:30" ht="13.5" hidden="1" customHeight="1">
      <c r="A10" s="67"/>
      <c r="B10" s="91"/>
      <c r="C10" s="92"/>
      <c r="D10" s="93"/>
      <c r="E10" s="94" t="s">
        <v>93</v>
      </c>
      <c r="F10" s="91"/>
      <c r="G10" s="95">
        <f t="shared" ref="G10:M10" si="4">SUM(G13:G20)</f>
        <v>0</v>
      </c>
      <c r="H10" s="95">
        <f t="shared" si="4"/>
        <v>0</v>
      </c>
      <c r="I10" s="95">
        <f t="shared" si="4"/>
        <v>0</v>
      </c>
      <c r="J10" s="95">
        <f t="shared" si="4"/>
        <v>0</v>
      </c>
      <c r="K10" s="95">
        <f t="shared" si="4"/>
        <v>0</v>
      </c>
      <c r="L10" s="95">
        <f t="shared" si="4"/>
        <v>0</v>
      </c>
      <c r="M10" s="95">
        <f t="shared" si="4"/>
        <v>0</v>
      </c>
      <c r="N10" s="67"/>
      <c r="O10" s="67"/>
      <c r="P10" s="67"/>
      <c r="Q10" s="67"/>
      <c r="R10" s="67"/>
      <c r="S10" s="91"/>
      <c r="T10" s="92"/>
      <c r="U10" s="93"/>
      <c r="V10" s="94" t="s">
        <v>94</v>
      </c>
      <c r="W10" s="91"/>
      <c r="X10" s="95">
        <f t="shared" ref="X10:AD10" si="5">SUM(X13:X20)</f>
        <v>0</v>
      </c>
      <c r="Y10" s="95">
        <f t="shared" si="5"/>
        <v>0</v>
      </c>
      <c r="Z10" s="95">
        <f t="shared" si="5"/>
        <v>0</v>
      </c>
      <c r="AA10" s="95">
        <f t="shared" si="5"/>
        <v>0</v>
      </c>
      <c r="AB10" s="95">
        <f t="shared" si="5"/>
        <v>0</v>
      </c>
      <c r="AC10" s="95">
        <f t="shared" si="5"/>
        <v>0</v>
      </c>
      <c r="AD10" s="95">
        <f t="shared" si="5"/>
        <v>0</v>
      </c>
    </row>
    <row r="11" spans="1:30" ht="13.5" hidden="1" customHeight="1">
      <c r="A11" s="67"/>
      <c r="B11" s="67"/>
      <c r="C11" s="67"/>
      <c r="D11" s="96"/>
      <c r="E11" s="67"/>
      <c r="F11" s="67"/>
      <c r="G11" s="90"/>
      <c r="H11" s="90"/>
      <c r="I11" s="90"/>
      <c r="J11" s="90"/>
      <c r="K11" s="90"/>
      <c r="L11" s="67"/>
      <c r="M11" s="67"/>
      <c r="N11" s="67"/>
      <c r="O11" s="67"/>
      <c r="P11" s="67"/>
      <c r="Q11" s="67"/>
      <c r="R11" s="67"/>
      <c r="S11" s="67"/>
      <c r="T11" s="67"/>
      <c r="U11" s="96"/>
      <c r="V11" s="67"/>
      <c r="W11" s="67"/>
      <c r="X11" s="90"/>
      <c r="Y11" s="90"/>
      <c r="Z11" s="90"/>
      <c r="AA11" s="90"/>
      <c r="AB11" s="90"/>
      <c r="AC11" s="67"/>
      <c r="AD11" s="67"/>
    </row>
    <row r="12" spans="1:30" ht="13.5" hidden="1" customHeight="1">
      <c r="A12" s="67"/>
      <c r="B12" s="67"/>
      <c r="C12" s="67"/>
      <c r="D12" s="96"/>
      <c r="E12" s="97"/>
      <c r="F12" s="67"/>
      <c r="G12" s="90"/>
      <c r="H12" s="90"/>
      <c r="I12" s="90"/>
      <c r="J12" s="90"/>
      <c r="K12" s="90"/>
      <c r="L12" s="67"/>
      <c r="M12" s="67"/>
      <c r="N12" s="67"/>
      <c r="O12" s="67"/>
      <c r="P12" s="67"/>
      <c r="Q12" s="67"/>
      <c r="R12" s="67"/>
      <c r="S12" s="67"/>
      <c r="T12" s="67"/>
      <c r="U12" s="96"/>
      <c r="V12" s="97"/>
      <c r="W12" s="67"/>
      <c r="X12" s="90"/>
      <c r="Y12" s="90"/>
      <c r="Z12" s="90"/>
      <c r="AA12" s="90"/>
      <c r="AB12" s="90"/>
      <c r="AC12" s="67"/>
      <c r="AD12" s="67"/>
    </row>
    <row r="13" spans="1:30" ht="13.5" hidden="1" customHeight="1">
      <c r="A13" s="67"/>
      <c r="B13" s="67"/>
      <c r="C13" s="67"/>
      <c r="D13" s="98">
        <v>70</v>
      </c>
      <c r="E13" s="99" t="s">
        <v>99</v>
      </c>
      <c r="F13" s="67"/>
      <c r="G13" s="100"/>
      <c r="H13" s="100"/>
      <c r="I13" s="100"/>
      <c r="J13" s="100"/>
      <c r="K13" s="100"/>
      <c r="L13" s="101"/>
      <c r="M13" s="101"/>
      <c r="N13" s="67"/>
      <c r="O13" s="67"/>
      <c r="P13" s="67"/>
      <c r="Q13" s="67"/>
      <c r="R13" s="67"/>
      <c r="S13" s="67"/>
      <c r="T13" s="67"/>
      <c r="U13" s="98">
        <v>70</v>
      </c>
      <c r="V13" s="99" t="s">
        <v>103</v>
      </c>
      <c r="W13" s="67"/>
      <c r="X13" s="100"/>
      <c r="Y13" s="100"/>
      <c r="Z13" s="100"/>
      <c r="AA13" s="100"/>
      <c r="AB13" s="100"/>
      <c r="AC13" s="101"/>
      <c r="AD13" s="101"/>
    </row>
    <row r="14" spans="1:30" ht="13.5" hidden="1" customHeight="1">
      <c r="A14" s="67"/>
      <c r="B14" s="67"/>
      <c r="C14" s="67"/>
      <c r="D14" s="98">
        <v>71</v>
      </c>
      <c r="E14" s="99" t="s">
        <v>105</v>
      </c>
      <c r="F14" s="67"/>
      <c r="G14" s="100"/>
      <c r="H14" s="100"/>
      <c r="I14" s="100"/>
      <c r="J14" s="100"/>
      <c r="K14" s="100"/>
      <c r="L14" s="101"/>
      <c r="M14" s="101"/>
      <c r="N14" s="67"/>
      <c r="O14" s="67"/>
      <c r="P14" s="67"/>
      <c r="Q14" s="67"/>
      <c r="R14" s="67"/>
      <c r="S14" s="67"/>
      <c r="T14" s="67"/>
      <c r="U14" s="98">
        <v>71</v>
      </c>
      <c r="V14" s="99" t="s">
        <v>109</v>
      </c>
      <c r="W14" s="67"/>
      <c r="X14" s="100"/>
      <c r="Y14" s="100"/>
      <c r="Z14" s="100"/>
      <c r="AA14" s="100"/>
      <c r="AB14" s="100"/>
      <c r="AC14" s="101"/>
      <c r="AD14" s="101"/>
    </row>
    <row r="15" spans="1:30" ht="13.5" hidden="1" customHeight="1">
      <c r="A15" s="67"/>
      <c r="B15" s="67"/>
      <c r="C15" s="67"/>
      <c r="D15" s="98">
        <v>72</v>
      </c>
      <c r="E15" s="99" t="s">
        <v>110</v>
      </c>
      <c r="F15" s="67"/>
      <c r="G15" s="100"/>
      <c r="H15" s="100"/>
      <c r="I15" s="100"/>
      <c r="J15" s="100"/>
      <c r="K15" s="100"/>
      <c r="L15" s="101"/>
      <c r="M15" s="101"/>
      <c r="N15" s="67"/>
      <c r="O15" s="67"/>
      <c r="P15" s="67"/>
      <c r="Q15" s="67"/>
      <c r="R15" s="67"/>
      <c r="S15" s="67"/>
      <c r="T15" s="67"/>
      <c r="U15" s="98">
        <v>72</v>
      </c>
      <c r="V15" s="99" t="s">
        <v>113</v>
      </c>
      <c r="W15" s="67"/>
      <c r="X15" s="100"/>
      <c r="Y15" s="100"/>
      <c r="Z15" s="100"/>
      <c r="AA15" s="100"/>
      <c r="AB15" s="100"/>
      <c r="AC15" s="101"/>
      <c r="AD15" s="101"/>
    </row>
    <row r="16" spans="1:30" ht="13.5" hidden="1" customHeight="1">
      <c r="A16" s="67"/>
      <c r="B16" s="67"/>
      <c r="C16" s="67"/>
      <c r="D16" s="98">
        <v>73</v>
      </c>
      <c r="E16" s="99" t="s">
        <v>117</v>
      </c>
      <c r="F16" s="67"/>
      <c r="G16" s="100"/>
      <c r="H16" s="100"/>
      <c r="I16" s="100"/>
      <c r="J16" s="100"/>
      <c r="K16" s="100"/>
      <c r="L16" s="101"/>
      <c r="M16" s="101"/>
      <c r="N16" s="67"/>
      <c r="O16" s="67"/>
      <c r="P16" s="67"/>
      <c r="Q16" s="67"/>
      <c r="R16" s="67"/>
      <c r="S16" s="67"/>
      <c r="T16" s="67"/>
      <c r="U16" s="98">
        <v>73</v>
      </c>
      <c r="V16" s="99" t="s">
        <v>119</v>
      </c>
      <c r="W16" s="67"/>
      <c r="X16" s="100"/>
      <c r="Y16" s="100"/>
      <c r="Z16" s="100"/>
      <c r="AA16" s="100"/>
      <c r="AB16" s="100"/>
      <c r="AC16" s="101"/>
      <c r="AD16" s="101"/>
    </row>
    <row r="17" spans="1:30" ht="13.5" hidden="1" customHeight="1">
      <c r="A17" s="67"/>
      <c r="B17" s="67"/>
      <c r="C17" s="67"/>
      <c r="D17" s="98">
        <v>74</v>
      </c>
      <c r="E17" s="99" t="s">
        <v>120</v>
      </c>
      <c r="F17" s="67"/>
      <c r="G17" s="100"/>
      <c r="H17" s="100"/>
      <c r="I17" s="100"/>
      <c r="J17" s="100"/>
      <c r="K17" s="100"/>
      <c r="L17" s="101"/>
      <c r="M17" s="101"/>
      <c r="N17" s="67"/>
      <c r="O17" s="67"/>
      <c r="P17" s="67"/>
      <c r="Q17" s="67"/>
      <c r="R17" s="67"/>
      <c r="S17" s="67"/>
      <c r="T17" s="67"/>
      <c r="U17" s="98">
        <v>74</v>
      </c>
      <c r="V17" s="99" t="s">
        <v>123</v>
      </c>
      <c r="W17" s="67"/>
      <c r="X17" s="100"/>
      <c r="Y17" s="100"/>
      <c r="Z17" s="100"/>
      <c r="AA17" s="100"/>
      <c r="AB17" s="100"/>
      <c r="AC17" s="101"/>
      <c r="AD17" s="101"/>
    </row>
    <row r="18" spans="1:30" ht="13.5" hidden="1" customHeight="1">
      <c r="A18" s="67"/>
      <c r="B18" s="67"/>
      <c r="C18" s="67"/>
      <c r="D18" s="98">
        <v>75</v>
      </c>
      <c r="E18" s="99" t="s">
        <v>124</v>
      </c>
      <c r="F18" s="67"/>
      <c r="G18" s="100"/>
      <c r="H18" s="100"/>
      <c r="I18" s="100"/>
      <c r="J18" s="100"/>
      <c r="K18" s="100"/>
      <c r="L18" s="101"/>
      <c r="M18" s="101"/>
      <c r="N18" s="67"/>
      <c r="O18" s="67"/>
      <c r="P18" s="67"/>
      <c r="Q18" s="67"/>
      <c r="R18" s="67"/>
      <c r="S18" s="67"/>
      <c r="T18" s="67"/>
      <c r="U18" s="98">
        <v>75</v>
      </c>
      <c r="V18" s="99" t="s">
        <v>125</v>
      </c>
      <c r="W18" s="67"/>
      <c r="X18" s="100"/>
      <c r="Y18" s="100"/>
      <c r="Z18" s="100"/>
      <c r="AA18" s="100"/>
      <c r="AB18" s="100"/>
      <c r="AC18" s="101"/>
      <c r="AD18" s="101"/>
    </row>
    <row r="19" spans="1:30" ht="13.5" hidden="1" customHeight="1">
      <c r="A19" s="67"/>
      <c r="B19" s="67"/>
      <c r="C19" s="67"/>
      <c r="D19" s="98">
        <v>76</v>
      </c>
      <c r="E19" s="99" t="s">
        <v>126</v>
      </c>
      <c r="F19" s="67"/>
      <c r="G19" s="100"/>
      <c r="H19" s="100"/>
      <c r="I19" s="100"/>
      <c r="J19" s="100"/>
      <c r="K19" s="100"/>
      <c r="L19" s="101"/>
      <c r="M19" s="101"/>
      <c r="N19" s="67"/>
      <c r="O19" s="67"/>
      <c r="P19" s="67"/>
      <c r="Q19" s="67"/>
      <c r="R19" s="67"/>
      <c r="S19" s="67"/>
      <c r="T19" s="67"/>
      <c r="U19" s="98">
        <v>76</v>
      </c>
      <c r="V19" s="99" t="s">
        <v>127</v>
      </c>
      <c r="W19" s="67"/>
      <c r="X19" s="100"/>
      <c r="Y19" s="100"/>
      <c r="Z19" s="100"/>
      <c r="AA19" s="100"/>
      <c r="AB19" s="100"/>
      <c r="AC19" s="101"/>
      <c r="AD19" s="101"/>
    </row>
    <row r="20" spans="1:30" ht="13.5" hidden="1" customHeight="1">
      <c r="A20" s="67"/>
      <c r="B20" s="67"/>
      <c r="C20" s="67"/>
      <c r="D20" s="98">
        <v>78</v>
      </c>
      <c r="E20" s="99" t="s">
        <v>128</v>
      </c>
      <c r="F20" s="67"/>
      <c r="G20" s="100"/>
      <c r="H20" s="100"/>
      <c r="I20" s="100"/>
      <c r="J20" s="100"/>
      <c r="K20" s="100"/>
      <c r="L20" s="101"/>
      <c r="M20" s="101"/>
      <c r="N20" s="67"/>
      <c r="O20" s="67"/>
      <c r="P20" s="67"/>
      <c r="Q20" s="67"/>
      <c r="R20" s="67"/>
      <c r="S20" s="67"/>
      <c r="T20" s="67"/>
      <c r="U20" s="98">
        <v>78</v>
      </c>
      <c r="V20" s="99" t="s">
        <v>129</v>
      </c>
      <c r="W20" s="67"/>
      <c r="X20" s="100"/>
      <c r="Y20" s="100"/>
      <c r="Z20" s="100"/>
      <c r="AA20" s="100"/>
      <c r="AB20" s="100"/>
      <c r="AC20" s="101"/>
      <c r="AD20" s="101"/>
    </row>
    <row r="21" spans="1:30" ht="13.5" hidden="1" customHeight="1">
      <c r="A21" s="67"/>
      <c r="B21" s="67"/>
      <c r="C21" s="67"/>
      <c r="D21" s="67"/>
      <c r="E21" s="67"/>
      <c r="F21" s="67"/>
      <c r="G21" s="90"/>
      <c r="H21" s="90"/>
      <c r="I21" s="90"/>
      <c r="J21" s="90"/>
      <c r="K21" s="90"/>
      <c r="L21" s="67"/>
      <c r="M21" s="67"/>
      <c r="N21" s="67"/>
      <c r="O21" s="67"/>
      <c r="P21" s="67"/>
      <c r="Q21" s="67"/>
      <c r="R21" s="67"/>
      <c r="S21" s="67"/>
      <c r="T21" s="67"/>
      <c r="U21" s="67"/>
      <c r="V21" s="67"/>
      <c r="W21" s="67"/>
      <c r="X21" s="90"/>
      <c r="Y21" s="90"/>
      <c r="Z21" s="90"/>
      <c r="AA21" s="90"/>
      <c r="AB21" s="90"/>
      <c r="AC21" s="67"/>
      <c r="AD21" s="67"/>
    </row>
    <row r="22" spans="1:30" ht="13.5" customHeight="1">
      <c r="A22" s="67"/>
      <c r="B22" s="89"/>
      <c r="C22" s="67"/>
      <c r="D22" s="67"/>
      <c r="E22" s="67"/>
      <c r="F22" s="67"/>
      <c r="G22" s="90"/>
      <c r="H22" s="90"/>
      <c r="I22" s="90"/>
      <c r="J22" s="90"/>
      <c r="K22" s="90"/>
      <c r="L22" s="67"/>
      <c r="M22" s="67"/>
      <c r="N22" s="67"/>
      <c r="O22" s="67"/>
      <c r="P22" s="67"/>
      <c r="Q22" s="67"/>
      <c r="R22" s="89"/>
      <c r="S22" s="89"/>
      <c r="T22" s="67"/>
      <c r="U22" s="67"/>
      <c r="V22" s="67"/>
      <c r="W22" s="67"/>
      <c r="X22" s="90"/>
      <c r="Y22" s="90"/>
      <c r="Z22" s="90"/>
      <c r="AA22" s="90"/>
      <c r="AB22" s="90"/>
      <c r="AC22" s="67"/>
      <c r="AD22" s="67"/>
    </row>
    <row r="23" spans="1:30" ht="13.5" customHeight="1">
      <c r="A23" s="67"/>
      <c r="B23" s="91"/>
      <c r="C23" s="93"/>
      <c r="D23" s="92"/>
      <c r="E23" s="94" t="s">
        <v>93</v>
      </c>
      <c r="F23" s="94"/>
      <c r="G23" s="95"/>
      <c r="H23" s="95"/>
      <c r="I23" s="95"/>
      <c r="J23" s="95"/>
      <c r="K23" s="95"/>
      <c r="L23" s="95"/>
      <c r="M23" s="95"/>
      <c r="N23" s="67"/>
      <c r="O23" s="67"/>
      <c r="P23" s="67"/>
      <c r="Q23" s="67"/>
      <c r="R23" s="89"/>
      <c r="S23" s="91"/>
      <c r="T23" s="92"/>
      <c r="U23" s="93"/>
      <c r="V23" s="94" t="s">
        <v>94</v>
      </c>
      <c r="W23" s="94"/>
      <c r="X23" s="95"/>
      <c r="Y23" s="95"/>
      <c r="Z23" s="95"/>
      <c r="AA23" s="95"/>
      <c r="AB23" s="95"/>
      <c r="AC23" s="95"/>
      <c r="AD23" s="95"/>
    </row>
    <row r="24" spans="1:30" ht="13.5" customHeight="1">
      <c r="A24" s="67"/>
      <c r="B24" s="67"/>
      <c r="C24" s="96"/>
      <c r="D24" s="96"/>
      <c r="E24" s="67"/>
      <c r="F24" s="67"/>
      <c r="G24" s="90"/>
      <c r="H24" s="90"/>
      <c r="I24" s="90"/>
      <c r="J24" s="90"/>
      <c r="K24" s="90"/>
      <c r="L24" s="67"/>
      <c r="M24" s="67"/>
      <c r="N24" s="67"/>
      <c r="O24" s="67"/>
      <c r="P24" s="67"/>
      <c r="Q24" s="67"/>
      <c r="R24" s="67"/>
      <c r="S24" s="67"/>
      <c r="T24" s="96"/>
      <c r="U24" s="96"/>
      <c r="V24" s="67"/>
      <c r="W24" s="67"/>
      <c r="X24" s="90"/>
      <c r="Y24" s="90"/>
      <c r="Z24" s="90"/>
      <c r="AA24" s="90"/>
      <c r="AB24" s="90"/>
      <c r="AC24" s="67"/>
      <c r="AD24" s="67"/>
    </row>
    <row r="25" spans="1:30" ht="13.5" hidden="1" customHeight="1">
      <c r="A25" s="67"/>
      <c r="B25" s="67"/>
      <c r="C25" s="102" t="s">
        <v>130</v>
      </c>
      <c r="D25" s="104">
        <v>65</v>
      </c>
      <c r="E25" s="106" t="s">
        <v>131</v>
      </c>
      <c r="F25" s="67"/>
      <c r="G25" s="100">
        <f t="shared" ref="G25:M25" si="6">SUM(G26:G29)</f>
        <v>0</v>
      </c>
      <c r="H25" s="100">
        <f t="shared" si="6"/>
        <v>0</v>
      </c>
      <c r="I25" s="100">
        <f t="shared" si="6"/>
        <v>0</v>
      </c>
      <c r="J25" s="100">
        <f t="shared" si="6"/>
        <v>0</v>
      </c>
      <c r="K25" s="100">
        <f t="shared" si="6"/>
        <v>0</v>
      </c>
      <c r="L25" s="101">
        <f t="shared" si="6"/>
        <v>0</v>
      </c>
      <c r="M25" s="101">
        <f t="shared" si="6"/>
        <v>0</v>
      </c>
      <c r="N25" s="67"/>
      <c r="O25" s="67"/>
      <c r="P25" s="67"/>
      <c r="Q25" s="67"/>
      <c r="R25" s="67"/>
      <c r="S25" s="67"/>
      <c r="T25" s="102" t="s">
        <v>130</v>
      </c>
      <c r="U25" s="104">
        <v>65</v>
      </c>
      <c r="V25" s="106" t="s">
        <v>131</v>
      </c>
      <c r="W25" s="67"/>
      <c r="X25" s="100">
        <f t="shared" ref="X25:AD25" si="7">SUM(X26:X29)</f>
        <v>0</v>
      </c>
      <c r="Y25" s="100">
        <f t="shared" si="7"/>
        <v>0</v>
      </c>
      <c r="Z25" s="100">
        <f t="shared" si="7"/>
        <v>0</v>
      </c>
      <c r="AA25" s="100">
        <f t="shared" si="7"/>
        <v>0</v>
      </c>
      <c r="AB25" s="100">
        <f t="shared" si="7"/>
        <v>0</v>
      </c>
      <c r="AC25" s="101">
        <f t="shared" si="7"/>
        <v>0</v>
      </c>
      <c r="AD25" s="101">
        <f t="shared" si="7"/>
        <v>0</v>
      </c>
    </row>
    <row r="26" spans="1:30" ht="13.5" hidden="1" customHeight="1">
      <c r="A26" s="67"/>
      <c r="B26" s="67"/>
      <c r="C26" s="67"/>
      <c r="D26" s="67"/>
      <c r="E26" s="109"/>
      <c r="F26" s="67"/>
      <c r="G26" s="111"/>
      <c r="H26" s="111"/>
      <c r="I26" s="111"/>
      <c r="J26" s="111"/>
      <c r="K26" s="111"/>
      <c r="L26" s="113"/>
      <c r="M26" s="113"/>
      <c r="N26" s="67"/>
      <c r="O26" s="67"/>
      <c r="P26" s="67"/>
      <c r="Q26" s="67"/>
      <c r="R26" s="67"/>
      <c r="S26" s="67"/>
      <c r="T26" s="67"/>
      <c r="U26" s="67"/>
      <c r="V26" s="109"/>
      <c r="W26" s="67"/>
      <c r="X26" s="111"/>
      <c r="Y26" s="111"/>
      <c r="Z26" s="111"/>
      <c r="AA26" s="111"/>
      <c r="AB26" s="111"/>
      <c r="AC26" s="113"/>
      <c r="AD26" s="113"/>
    </row>
    <row r="27" spans="1:30" ht="13.5" hidden="1" customHeight="1">
      <c r="A27" s="67"/>
      <c r="B27" s="67"/>
      <c r="C27" s="67"/>
      <c r="D27" s="67"/>
      <c r="E27" s="109"/>
      <c r="F27" s="67"/>
      <c r="G27" s="111"/>
      <c r="H27" s="111"/>
      <c r="I27" s="111"/>
      <c r="J27" s="111"/>
      <c r="K27" s="111"/>
      <c r="L27" s="113"/>
      <c r="M27" s="113"/>
      <c r="N27" s="67"/>
      <c r="O27" s="67"/>
      <c r="P27" s="67"/>
      <c r="Q27" s="67"/>
      <c r="R27" s="67"/>
      <c r="S27" s="67"/>
      <c r="T27" s="67"/>
      <c r="U27" s="67"/>
      <c r="V27" s="109"/>
      <c r="W27" s="67"/>
      <c r="X27" s="111"/>
      <c r="Y27" s="111"/>
      <c r="Z27" s="111"/>
      <c r="AA27" s="111"/>
      <c r="AB27" s="111"/>
      <c r="AC27" s="113"/>
      <c r="AD27" s="113"/>
    </row>
    <row r="28" spans="1:30" ht="13.5" hidden="1" customHeight="1">
      <c r="A28" s="67"/>
      <c r="B28" s="67"/>
      <c r="C28" s="67"/>
      <c r="D28" s="67"/>
      <c r="E28" s="109"/>
      <c r="F28" s="67"/>
      <c r="G28" s="111"/>
      <c r="H28" s="111"/>
      <c r="I28" s="111"/>
      <c r="J28" s="111"/>
      <c r="K28" s="111"/>
      <c r="L28" s="113"/>
      <c r="M28" s="113"/>
      <c r="N28" s="67"/>
      <c r="O28" s="67"/>
      <c r="P28" s="67"/>
      <c r="Q28" s="67"/>
      <c r="R28" s="67"/>
      <c r="S28" s="67"/>
      <c r="T28" s="67"/>
      <c r="U28" s="67"/>
      <c r="V28" s="109"/>
      <c r="W28" s="67"/>
      <c r="X28" s="111"/>
      <c r="Y28" s="111"/>
      <c r="Z28" s="111"/>
      <c r="AA28" s="111"/>
      <c r="AB28" s="111"/>
      <c r="AC28" s="113"/>
      <c r="AD28" s="113"/>
    </row>
    <row r="29" spans="1:30" ht="13.5" hidden="1" customHeight="1">
      <c r="A29" s="67"/>
      <c r="B29" s="67"/>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row>
    <row r="30" spans="1:30" ht="13.5" hidden="1" customHeight="1">
      <c r="A30" s="67"/>
      <c r="B30" s="67"/>
      <c r="C30" s="102" t="s">
        <v>130</v>
      </c>
      <c r="D30" s="98">
        <v>66</v>
      </c>
      <c r="E30" s="117" t="s">
        <v>136</v>
      </c>
      <c r="F30" s="67"/>
      <c r="G30" s="100">
        <f t="shared" ref="G30:M30" si="8">SUM(G31:G35)</f>
        <v>1600</v>
      </c>
      <c r="H30" s="100">
        <f t="shared" si="8"/>
        <v>1840</v>
      </c>
      <c r="I30" s="100">
        <f t="shared" si="8"/>
        <v>2080</v>
      </c>
      <c r="J30" s="100">
        <f t="shared" si="8"/>
        <v>2320</v>
      </c>
      <c r="K30" s="100">
        <f t="shared" si="8"/>
        <v>2560</v>
      </c>
      <c r="L30" s="101">
        <f t="shared" si="8"/>
        <v>2830</v>
      </c>
      <c r="M30" s="101">
        <f t="shared" si="8"/>
        <v>3100</v>
      </c>
      <c r="N30" s="67"/>
      <c r="O30" s="67"/>
      <c r="P30" s="67"/>
      <c r="Q30" s="67"/>
      <c r="R30" s="67"/>
      <c r="S30" s="67"/>
      <c r="T30" s="102" t="s">
        <v>130</v>
      </c>
      <c r="U30" s="98">
        <v>66</v>
      </c>
      <c r="V30" s="117" t="s">
        <v>136</v>
      </c>
      <c r="W30" s="67"/>
      <c r="X30" s="100">
        <f t="shared" ref="X30:AD30" si="9">SUM(X31:X35)</f>
        <v>2320</v>
      </c>
      <c r="Y30" s="100">
        <f t="shared" si="9"/>
        <v>2560</v>
      </c>
      <c r="Z30" s="100">
        <f t="shared" si="9"/>
        <v>2830</v>
      </c>
      <c r="AA30" s="100">
        <f t="shared" si="9"/>
        <v>3100</v>
      </c>
      <c r="AB30" s="100">
        <f t="shared" si="9"/>
        <v>0</v>
      </c>
      <c r="AC30" s="101">
        <f t="shared" si="9"/>
        <v>0</v>
      </c>
      <c r="AD30" s="101">
        <f t="shared" si="9"/>
        <v>0</v>
      </c>
    </row>
    <row r="31" spans="1:30" ht="13.5" hidden="1" customHeight="1">
      <c r="A31" s="67"/>
      <c r="B31" s="67"/>
      <c r="C31" s="67"/>
      <c r="D31" s="67"/>
      <c r="E31" s="109" t="s">
        <v>140</v>
      </c>
      <c r="F31" s="67"/>
      <c r="G31" s="122">
        <f>Cap_Ex!E22</f>
        <v>1600</v>
      </c>
      <c r="H31" s="122">
        <f>Cap_Ex!F22</f>
        <v>1840</v>
      </c>
      <c r="I31" s="122">
        <f>Cap_Ex!G22</f>
        <v>2080</v>
      </c>
      <c r="J31" s="122">
        <f>Cap_Ex!H22</f>
        <v>2320</v>
      </c>
      <c r="K31" s="122">
        <f>Cap_Ex!I22</f>
        <v>2560</v>
      </c>
      <c r="L31" s="126">
        <f>Cap_Ex!J22</f>
        <v>2830</v>
      </c>
      <c r="M31" s="126">
        <f>Cap_Ex!K22</f>
        <v>3100</v>
      </c>
      <c r="N31" s="67"/>
      <c r="O31" s="67"/>
      <c r="P31" s="67"/>
      <c r="Q31" s="67"/>
      <c r="R31" s="67"/>
      <c r="S31" s="67"/>
      <c r="T31" s="67"/>
      <c r="U31" s="67"/>
      <c r="V31" s="109" t="s">
        <v>140</v>
      </c>
      <c r="W31" s="67"/>
      <c r="X31" s="122">
        <f>Cap_Ex!V22</f>
        <v>2320</v>
      </c>
      <c r="Y31" s="122">
        <f>Cap_Ex!W22</f>
        <v>2560</v>
      </c>
      <c r="Z31" s="122">
        <f>Cap_Ex!X22</f>
        <v>2830</v>
      </c>
      <c r="AA31" s="122">
        <f>Cap_Ex!Y22</f>
        <v>3100</v>
      </c>
      <c r="AB31" s="122">
        <f>Cap_Ex!Z22</f>
        <v>0</v>
      </c>
      <c r="AC31" s="126">
        <f>Cap_Ex!AA22</f>
        <v>0</v>
      </c>
      <c r="AD31" s="126">
        <f>Cap_Ex!AB22</f>
        <v>0</v>
      </c>
    </row>
    <row r="32" spans="1:30" ht="13.5" hidden="1" customHeight="1">
      <c r="A32" s="132"/>
      <c r="B32" s="132"/>
      <c r="C32" s="132"/>
      <c r="D32" s="132"/>
      <c r="E32" s="132"/>
      <c r="F32" s="132"/>
      <c r="G32" s="111"/>
      <c r="H32" s="111"/>
      <c r="I32" s="111"/>
      <c r="J32" s="111"/>
      <c r="K32" s="111"/>
      <c r="L32" s="134"/>
      <c r="M32" s="134"/>
      <c r="N32" s="132"/>
      <c r="O32" s="132"/>
      <c r="P32" s="132"/>
      <c r="Q32" s="132"/>
      <c r="R32" s="132"/>
      <c r="S32" s="132"/>
      <c r="T32" s="132"/>
      <c r="U32" s="132"/>
      <c r="V32" s="132"/>
      <c r="W32" s="132"/>
      <c r="X32" s="111"/>
      <c r="Y32" s="111"/>
      <c r="Z32" s="111"/>
      <c r="AA32" s="111"/>
      <c r="AB32" s="111"/>
      <c r="AC32" s="134"/>
      <c r="AD32" s="134"/>
    </row>
    <row r="33" spans="1:30" ht="13.5" hidden="1" customHeight="1">
      <c r="A33" s="132"/>
      <c r="B33" s="132"/>
      <c r="C33" s="132"/>
      <c r="D33" s="132"/>
      <c r="E33" s="132"/>
      <c r="F33" s="132"/>
      <c r="G33" s="111"/>
      <c r="H33" s="111"/>
      <c r="I33" s="111"/>
      <c r="J33" s="111"/>
      <c r="K33" s="111"/>
      <c r="L33" s="134"/>
      <c r="M33" s="134"/>
      <c r="N33" s="132"/>
      <c r="O33" s="132"/>
      <c r="P33" s="132"/>
      <c r="Q33" s="132"/>
      <c r="R33" s="132"/>
      <c r="S33" s="132"/>
      <c r="T33" s="132"/>
      <c r="U33" s="132"/>
      <c r="V33" s="132"/>
      <c r="W33" s="132"/>
      <c r="X33" s="111"/>
      <c r="Y33" s="111"/>
      <c r="Z33" s="111"/>
      <c r="AA33" s="111"/>
      <c r="AB33" s="111"/>
      <c r="AC33" s="134"/>
      <c r="AD33" s="134"/>
    </row>
    <row r="34" spans="1:30" ht="13.5" hidden="1" customHeight="1">
      <c r="A34" s="132"/>
      <c r="B34" s="132"/>
      <c r="C34" s="132"/>
      <c r="D34" s="132"/>
      <c r="E34" s="132"/>
      <c r="F34" s="132"/>
      <c r="G34" s="111"/>
      <c r="H34" s="111"/>
      <c r="I34" s="111"/>
      <c r="J34" s="111"/>
      <c r="K34" s="111"/>
      <c r="L34" s="134"/>
      <c r="M34" s="134"/>
      <c r="N34" s="132"/>
      <c r="O34" s="132"/>
      <c r="P34" s="132"/>
      <c r="Q34" s="132"/>
      <c r="R34" s="132"/>
      <c r="S34" s="132"/>
      <c r="T34" s="132"/>
      <c r="U34" s="132"/>
      <c r="V34" s="132"/>
      <c r="W34" s="132"/>
      <c r="X34" s="111"/>
      <c r="Y34" s="111"/>
      <c r="Z34" s="111"/>
      <c r="AA34" s="111"/>
      <c r="AB34" s="111"/>
      <c r="AC34" s="134"/>
      <c r="AD34" s="134"/>
    </row>
    <row r="35" spans="1:30" ht="13.5" hidden="1" customHeight="1">
      <c r="A35" s="67"/>
      <c r="B35" s="67"/>
      <c r="C35" s="67"/>
      <c r="D35" s="67"/>
      <c r="E35" s="67"/>
      <c r="F35" s="67"/>
      <c r="G35" s="111"/>
      <c r="H35" s="111"/>
      <c r="I35" s="111"/>
      <c r="J35" s="111"/>
      <c r="K35" s="111"/>
      <c r="L35" s="113"/>
      <c r="M35" s="113"/>
      <c r="N35" s="67"/>
      <c r="O35" s="67"/>
      <c r="P35" s="67"/>
      <c r="Q35" s="67"/>
      <c r="R35" s="67"/>
      <c r="S35" s="67"/>
      <c r="T35" s="67"/>
      <c r="U35" s="67"/>
      <c r="V35" s="67"/>
      <c r="W35" s="67"/>
      <c r="X35" s="111"/>
      <c r="Y35" s="111"/>
      <c r="Z35" s="111"/>
      <c r="AA35" s="111"/>
      <c r="AB35" s="111"/>
      <c r="AC35" s="113"/>
      <c r="AD35" s="113"/>
    </row>
    <row r="36" spans="1:30" ht="13.5" hidden="1" customHeight="1">
      <c r="A36" s="67"/>
      <c r="B36" s="67"/>
      <c r="C36" s="67"/>
      <c r="D36" s="67"/>
      <c r="E36" s="67"/>
      <c r="F36" s="67"/>
      <c r="G36" s="90"/>
      <c r="H36" s="90"/>
      <c r="I36" s="90"/>
      <c r="J36" s="90"/>
      <c r="K36" s="90"/>
      <c r="L36" s="67"/>
      <c r="M36" s="67"/>
      <c r="N36" s="67"/>
      <c r="O36" s="137"/>
      <c r="P36" s="67"/>
      <c r="Q36" s="67"/>
      <c r="R36" s="67"/>
      <c r="S36" s="67"/>
      <c r="T36" s="67"/>
      <c r="U36" s="67"/>
      <c r="V36" s="67"/>
      <c r="W36" s="67"/>
      <c r="X36" s="90"/>
      <c r="Y36" s="90"/>
      <c r="Z36" s="90"/>
      <c r="AA36" s="90"/>
      <c r="AB36" s="90"/>
      <c r="AC36" s="67"/>
      <c r="AD36" s="67"/>
    </row>
    <row r="37" spans="1:30" ht="13.5" customHeight="1">
      <c r="A37" s="67"/>
      <c r="B37" s="67"/>
      <c r="C37" s="67"/>
      <c r="D37" s="67"/>
      <c r="E37" s="67"/>
      <c r="F37" s="67"/>
      <c r="G37" s="90"/>
      <c r="H37" s="90"/>
      <c r="I37" s="90"/>
      <c r="J37" s="90"/>
      <c r="K37" s="90"/>
      <c r="L37" s="67"/>
      <c r="M37" s="67"/>
      <c r="N37" s="67"/>
      <c r="O37" s="67"/>
      <c r="P37" s="67"/>
      <c r="Q37" s="67"/>
      <c r="R37" s="67"/>
      <c r="S37" s="67"/>
      <c r="T37" s="67"/>
      <c r="U37" s="67"/>
      <c r="V37" s="67"/>
      <c r="W37" s="67"/>
      <c r="X37" s="90"/>
      <c r="Y37" s="90"/>
      <c r="Z37" s="90"/>
      <c r="AA37" s="90"/>
      <c r="AB37" s="90"/>
      <c r="AC37" s="67"/>
      <c r="AD37" s="67"/>
    </row>
    <row r="38" spans="1:30" ht="15.75">
      <c r="A38" s="67"/>
      <c r="B38" s="105"/>
      <c r="C38" s="105"/>
      <c r="D38" s="105" t="s">
        <v>158</v>
      </c>
      <c r="E38" s="138"/>
      <c r="F38" s="67"/>
      <c r="G38" s="108">
        <f t="shared" ref="G38:M38" si="10">SUM(G41:G42)</f>
        <v>129600.00000000001</v>
      </c>
      <c r="H38" s="108">
        <f t="shared" si="10"/>
        <v>403919.99999999988</v>
      </c>
      <c r="I38" s="108">
        <f t="shared" si="10"/>
        <v>1026000</v>
      </c>
      <c r="J38" s="108">
        <f t="shared" si="10"/>
        <v>1995840.0000000005</v>
      </c>
      <c r="K38" s="108">
        <f t="shared" si="10"/>
        <v>3278879.9999999995</v>
      </c>
      <c r="L38" s="108">
        <f t="shared" si="10"/>
        <v>4860000</v>
      </c>
      <c r="M38" s="108">
        <f t="shared" si="10"/>
        <v>6706800</v>
      </c>
      <c r="N38" s="67"/>
      <c r="O38" s="67"/>
      <c r="P38" s="67"/>
      <c r="Q38" s="67"/>
      <c r="R38" s="67"/>
      <c r="S38" s="105"/>
      <c r="T38" s="105"/>
      <c r="U38" s="105" t="s">
        <v>166</v>
      </c>
      <c r="V38" s="138"/>
      <c r="W38" s="67"/>
      <c r="X38" s="108">
        <f t="shared" ref="X38:AD38" si="11">SUM(X41:X42)</f>
        <v>10000</v>
      </c>
      <c r="Y38" s="108">
        <f t="shared" si="11"/>
        <v>10000</v>
      </c>
      <c r="Z38" s="108">
        <f t="shared" si="11"/>
        <v>10000</v>
      </c>
      <c r="AA38" s="108">
        <f t="shared" si="11"/>
        <v>10000</v>
      </c>
      <c r="AB38" s="108">
        <f t="shared" si="11"/>
        <v>10000</v>
      </c>
      <c r="AC38" s="108">
        <f t="shared" si="11"/>
        <v>0</v>
      </c>
      <c r="AD38" s="108">
        <f t="shared" si="11"/>
        <v>0</v>
      </c>
    </row>
    <row r="39" spans="1:30" ht="15.75">
      <c r="A39" s="67"/>
      <c r="B39" s="67"/>
      <c r="C39" s="67"/>
      <c r="D39" s="67"/>
      <c r="E39" s="139"/>
      <c r="F39" s="67"/>
      <c r="G39" s="90"/>
      <c r="H39" s="90"/>
      <c r="I39" s="90"/>
      <c r="J39" s="90"/>
      <c r="K39" s="90"/>
      <c r="L39" s="67"/>
      <c r="M39" s="67"/>
      <c r="N39" s="67"/>
      <c r="O39" s="67"/>
      <c r="P39" s="67"/>
      <c r="Q39" s="67"/>
      <c r="R39" s="67"/>
      <c r="S39" s="67"/>
      <c r="T39" s="67"/>
      <c r="U39" s="67"/>
      <c r="V39" s="139"/>
      <c r="W39" s="67"/>
      <c r="X39" s="90"/>
      <c r="Y39" s="90"/>
      <c r="Z39" s="90"/>
      <c r="AA39" s="90"/>
      <c r="AB39" s="90"/>
      <c r="AC39" s="67"/>
      <c r="AD39" s="67"/>
    </row>
    <row r="40" spans="1:30" ht="13.5" customHeight="1">
      <c r="A40" s="67"/>
      <c r="B40" s="140"/>
      <c r="C40" s="140"/>
      <c r="D40" s="67" t="s">
        <v>178</v>
      </c>
      <c r="E40" s="67"/>
      <c r="F40" s="67"/>
      <c r="G40" s="90"/>
      <c r="H40" s="90"/>
      <c r="I40" s="90"/>
      <c r="J40" s="90"/>
      <c r="K40" s="90"/>
      <c r="L40" s="67"/>
      <c r="M40" s="67"/>
      <c r="N40" s="67"/>
      <c r="O40" s="67"/>
      <c r="P40" s="67"/>
      <c r="Q40" s="67"/>
      <c r="R40" s="67"/>
      <c r="S40" s="140"/>
      <c r="T40" s="140"/>
      <c r="U40" s="67" t="s">
        <v>180</v>
      </c>
      <c r="V40" s="67"/>
      <c r="W40" s="67"/>
      <c r="X40" s="90"/>
      <c r="Y40" s="90"/>
      <c r="Z40" s="90"/>
      <c r="AA40" s="90"/>
      <c r="AB40" s="90"/>
      <c r="AC40" s="67"/>
      <c r="AD40" s="67"/>
    </row>
    <row r="41" spans="1:30" ht="13.5" customHeight="1">
      <c r="A41" s="67"/>
      <c r="B41" s="140"/>
      <c r="C41" s="140"/>
      <c r="D41" s="67"/>
      <c r="E41" s="142" t="s">
        <v>181</v>
      </c>
      <c r="F41" s="67"/>
      <c r="G41" s="144">
        <f t="shared" ref="G41:M41" si="12">G46*G47</f>
        <v>129600.00000000001</v>
      </c>
      <c r="H41" s="144">
        <f t="shared" si="12"/>
        <v>403919.99999999988</v>
      </c>
      <c r="I41" s="144">
        <f t="shared" si="12"/>
        <v>1026000</v>
      </c>
      <c r="J41" s="144">
        <f t="shared" si="12"/>
        <v>1995840.0000000005</v>
      </c>
      <c r="K41" s="144">
        <f t="shared" si="12"/>
        <v>3278879.9999999995</v>
      </c>
      <c r="L41" s="144">
        <f t="shared" si="12"/>
        <v>4860000</v>
      </c>
      <c r="M41" s="144">
        <f t="shared" si="12"/>
        <v>6706800</v>
      </c>
      <c r="N41" s="67"/>
      <c r="O41" s="67"/>
      <c r="P41" s="67"/>
      <c r="Q41" s="67"/>
      <c r="R41" s="67"/>
      <c r="S41" s="140"/>
      <c r="T41" s="140"/>
      <c r="U41" s="67"/>
      <c r="V41" s="142" t="s">
        <v>183</v>
      </c>
      <c r="W41" s="67"/>
      <c r="X41" s="144">
        <f t="shared" ref="X41:AD41" si="13">X46*X47</f>
        <v>10000</v>
      </c>
      <c r="Y41" s="144">
        <f t="shared" si="13"/>
        <v>10000</v>
      </c>
      <c r="Z41" s="144">
        <f t="shared" si="13"/>
        <v>10000</v>
      </c>
      <c r="AA41" s="144">
        <f t="shared" si="13"/>
        <v>10000</v>
      </c>
      <c r="AB41" s="144">
        <f t="shared" si="13"/>
        <v>10000</v>
      </c>
      <c r="AC41" s="144">
        <f t="shared" si="13"/>
        <v>0</v>
      </c>
      <c r="AD41" s="144">
        <f t="shared" si="13"/>
        <v>0</v>
      </c>
    </row>
    <row r="42" spans="1:30" ht="13.5" customHeight="1">
      <c r="A42" s="67"/>
      <c r="B42" s="140"/>
      <c r="C42" s="140"/>
      <c r="D42" s="67"/>
      <c r="E42" s="142"/>
      <c r="F42" s="67"/>
      <c r="G42" s="144"/>
      <c r="H42" s="144"/>
      <c r="I42" s="144"/>
      <c r="J42" s="144"/>
      <c r="K42" s="144"/>
      <c r="L42" s="144"/>
      <c r="M42" s="144"/>
      <c r="N42" s="67"/>
      <c r="O42" s="67"/>
      <c r="P42" s="67"/>
      <c r="Q42" s="67"/>
      <c r="R42" s="67"/>
      <c r="S42" s="140"/>
      <c r="T42" s="140"/>
      <c r="U42" s="67"/>
      <c r="V42" s="142" t="s">
        <v>184</v>
      </c>
      <c r="W42" s="67"/>
      <c r="X42" s="144">
        <f t="shared" ref="X42:AD42" si="14">X50*X51</f>
        <v>0</v>
      </c>
      <c r="Y42" s="144">
        <f t="shared" si="14"/>
        <v>0</v>
      </c>
      <c r="Z42" s="144">
        <f t="shared" si="14"/>
        <v>0</v>
      </c>
      <c r="AA42" s="144">
        <f t="shared" si="14"/>
        <v>0</v>
      </c>
      <c r="AB42" s="144">
        <f t="shared" si="14"/>
        <v>0</v>
      </c>
      <c r="AC42" s="144">
        <f t="shared" si="14"/>
        <v>0</v>
      </c>
      <c r="AD42" s="144">
        <f t="shared" si="14"/>
        <v>0</v>
      </c>
    </row>
    <row r="43" spans="1:30" ht="12.75" customHeight="1">
      <c r="A43" s="140"/>
      <c r="B43" s="140"/>
      <c r="C43" s="140"/>
      <c r="D43" s="140"/>
      <c r="E43" s="140"/>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row>
    <row r="44" spans="1:30" ht="12.75" customHeight="1">
      <c r="A44" s="140"/>
      <c r="B44" s="140"/>
      <c r="C44" s="140"/>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row>
    <row r="45" spans="1:30" ht="13.5" customHeight="1">
      <c r="A45" s="140"/>
      <c r="B45" s="140"/>
      <c r="C45" s="140"/>
      <c r="D45" s="140"/>
      <c r="E45" s="147"/>
      <c r="F45" s="140"/>
      <c r="G45" s="140"/>
      <c r="H45" s="140"/>
      <c r="I45" s="140"/>
      <c r="J45" s="140"/>
      <c r="K45" s="140"/>
      <c r="L45" s="140"/>
      <c r="M45" s="140"/>
      <c r="N45" s="140"/>
      <c r="O45" s="140"/>
      <c r="P45" s="140"/>
      <c r="Q45" s="140"/>
      <c r="R45" s="140"/>
      <c r="S45" s="140"/>
      <c r="T45" s="140"/>
      <c r="U45" s="140"/>
      <c r="V45" s="147" t="str">
        <f>V41</f>
        <v>Product 1</v>
      </c>
      <c r="W45" s="140"/>
      <c r="X45" s="140"/>
      <c r="Y45" s="140"/>
      <c r="Z45" s="140"/>
      <c r="AA45" s="140"/>
      <c r="AB45" s="140"/>
      <c r="AC45" s="140"/>
      <c r="AD45" s="140"/>
    </row>
    <row r="46" spans="1:30" ht="13.5" customHeight="1">
      <c r="A46" s="140"/>
      <c r="B46" s="140"/>
      <c r="C46" s="355" t="s">
        <v>186</v>
      </c>
      <c r="D46" s="356"/>
      <c r="E46" s="142"/>
      <c r="F46" s="140"/>
      <c r="G46" s="149">
        <f t="shared" ref="G46:M46" si="15">G65*360</f>
        <v>3240.0000000000005</v>
      </c>
      <c r="H46" s="149">
        <f t="shared" si="15"/>
        <v>3671.9999999999991</v>
      </c>
      <c r="I46" s="149">
        <f t="shared" si="15"/>
        <v>4104</v>
      </c>
      <c r="J46" s="149">
        <f t="shared" si="15"/>
        <v>4536.0000000000009</v>
      </c>
      <c r="K46" s="149">
        <f t="shared" si="15"/>
        <v>4967.9999999999991</v>
      </c>
      <c r="L46" s="149">
        <f t="shared" si="15"/>
        <v>5400</v>
      </c>
      <c r="M46" s="149">
        <f t="shared" si="15"/>
        <v>5832</v>
      </c>
      <c r="N46" s="140"/>
      <c r="O46" s="140"/>
      <c r="P46" s="140"/>
      <c r="Q46" s="140"/>
      <c r="R46" s="140"/>
      <c r="S46" s="140"/>
      <c r="T46" s="151" t="s">
        <v>189</v>
      </c>
      <c r="U46" s="152" t="s">
        <v>191</v>
      </c>
      <c r="V46" s="142"/>
      <c r="W46" s="140"/>
      <c r="X46" s="154">
        <v>10</v>
      </c>
      <c r="Y46" s="154">
        <v>10</v>
      </c>
      <c r="Z46" s="154">
        <v>10</v>
      </c>
      <c r="AA46" s="154">
        <v>10</v>
      </c>
      <c r="AB46" s="154">
        <v>10</v>
      </c>
      <c r="AC46" s="155"/>
      <c r="AD46" s="155"/>
    </row>
    <row r="47" spans="1:30" ht="13.5" customHeight="1">
      <c r="A47" s="140"/>
      <c r="B47" s="140"/>
      <c r="C47" s="355" t="s">
        <v>193</v>
      </c>
      <c r="D47" s="356"/>
      <c r="E47" s="142"/>
      <c r="F47" s="140"/>
      <c r="G47" s="157">
        <f t="shared" ref="G47:M47" si="16">G52</f>
        <v>40</v>
      </c>
      <c r="H47" s="157">
        <f t="shared" si="16"/>
        <v>110</v>
      </c>
      <c r="I47" s="157">
        <f t="shared" si="16"/>
        <v>250</v>
      </c>
      <c r="J47" s="157">
        <f t="shared" si="16"/>
        <v>440</v>
      </c>
      <c r="K47" s="157">
        <f t="shared" si="16"/>
        <v>660</v>
      </c>
      <c r="L47" s="157">
        <f t="shared" si="16"/>
        <v>900</v>
      </c>
      <c r="M47" s="157">
        <f t="shared" si="16"/>
        <v>1150</v>
      </c>
      <c r="N47" s="140"/>
      <c r="O47" s="140"/>
      <c r="P47" s="140"/>
      <c r="Q47" s="140"/>
      <c r="R47" s="140"/>
      <c r="S47" s="140"/>
      <c r="T47" s="151" t="s">
        <v>195</v>
      </c>
      <c r="U47" s="152" t="s">
        <v>196</v>
      </c>
      <c r="V47" s="142"/>
      <c r="W47" s="140"/>
      <c r="X47" s="157">
        <v>1000</v>
      </c>
      <c r="Y47" s="157">
        <v>1000</v>
      </c>
      <c r="Z47" s="157">
        <v>1000</v>
      </c>
      <c r="AA47" s="157">
        <v>1000</v>
      </c>
      <c r="AB47" s="157">
        <v>1000</v>
      </c>
      <c r="AC47" s="155"/>
      <c r="AD47" s="155"/>
    </row>
    <row r="48" spans="1:30" ht="13.5" customHeight="1">
      <c r="A48" s="140"/>
      <c r="B48" s="140"/>
      <c r="C48" s="158"/>
      <c r="D48" s="152"/>
      <c r="E48" s="159"/>
      <c r="F48" s="140"/>
      <c r="G48" s="116"/>
      <c r="H48" s="116"/>
      <c r="I48" s="116"/>
      <c r="J48" s="116"/>
      <c r="K48" s="116"/>
      <c r="L48" s="140"/>
      <c r="M48" s="140"/>
      <c r="N48" s="140"/>
      <c r="O48" s="140"/>
      <c r="P48" s="140"/>
      <c r="Q48" s="140"/>
      <c r="R48" s="140"/>
      <c r="S48" s="140"/>
      <c r="T48" s="158"/>
      <c r="U48" s="152"/>
      <c r="V48" s="159"/>
      <c r="W48" s="140"/>
      <c r="X48" s="116"/>
      <c r="Y48" s="116"/>
      <c r="Z48" s="116"/>
      <c r="AA48" s="116"/>
      <c r="AB48" s="116"/>
      <c r="AC48" s="140"/>
      <c r="AD48" s="140"/>
    </row>
    <row r="49" spans="1:30" ht="13.5" customHeight="1">
      <c r="A49" s="140"/>
      <c r="B49" s="140"/>
      <c r="C49" s="158"/>
      <c r="D49" s="152"/>
      <c r="E49" s="147" t="s">
        <v>197</v>
      </c>
      <c r="F49" s="140"/>
      <c r="G49" s="116"/>
      <c r="H49" s="116"/>
      <c r="I49" s="116"/>
      <c r="J49" s="116"/>
      <c r="K49" s="116"/>
      <c r="L49" s="140"/>
      <c r="M49" s="140"/>
      <c r="N49" s="140"/>
      <c r="O49" s="140"/>
      <c r="P49" s="140"/>
      <c r="Q49" s="140"/>
      <c r="R49" s="140"/>
      <c r="S49" s="140"/>
      <c r="T49" s="158"/>
      <c r="U49" s="152"/>
      <c r="V49" s="147" t="str">
        <f>V42</f>
        <v>Product 2</v>
      </c>
      <c r="W49" s="140"/>
      <c r="X49" s="116"/>
      <c r="Y49" s="116"/>
      <c r="Z49" s="116"/>
      <c r="AA49" s="116"/>
      <c r="AB49" s="116"/>
      <c r="AC49" s="140"/>
      <c r="AD49" s="140"/>
    </row>
    <row r="50" spans="1:30" ht="13.5" customHeight="1">
      <c r="A50" s="140"/>
      <c r="B50" s="140"/>
      <c r="C50" s="151"/>
      <c r="D50" s="152"/>
      <c r="E50" s="142" t="s">
        <v>198</v>
      </c>
      <c r="F50" s="140"/>
      <c r="G50" s="157">
        <v>25</v>
      </c>
      <c r="H50" s="157">
        <v>60</v>
      </c>
      <c r="I50" s="157">
        <v>100</v>
      </c>
      <c r="J50" s="157">
        <v>140</v>
      </c>
      <c r="K50" s="157">
        <v>160</v>
      </c>
      <c r="L50" s="155">
        <v>200</v>
      </c>
      <c r="M50" s="155">
        <v>250</v>
      </c>
      <c r="N50" s="140"/>
      <c r="O50" s="140"/>
      <c r="P50" s="140"/>
      <c r="Q50" s="140"/>
      <c r="R50" s="140"/>
      <c r="S50" s="140"/>
      <c r="T50" s="151" t="s">
        <v>189</v>
      </c>
      <c r="U50" s="152"/>
      <c r="V50" s="142"/>
      <c r="W50" s="140"/>
      <c r="X50" s="154"/>
      <c r="Y50" s="154"/>
      <c r="Z50" s="154"/>
      <c r="AA50" s="154"/>
      <c r="AB50" s="154"/>
      <c r="AC50" s="155"/>
      <c r="AD50" s="155"/>
    </row>
    <row r="51" spans="1:30" ht="13.5" customHeight="1">
      <c r="A51" s="140"/>
      <c r="B51" s="140"/>
      <c r="C51" s="151"/>
      <c r="D51" s="152"/>
      <c r="E51" s="142" t="s">
        <v>199</v>
      </c>
      <c r="F51" s="140"/>
      <c r="G51" s="157">
        <v>15</v>
      </c>
      <c r="H51" s="157">
        <v>50</v>
      </c>
      <c r="I51" s="157">
        <v>150</v>
      </c>
      <c r="J51" s="157">
        <v>300</v>
      </c>
      <c r="K51" s="157">
        <v>500</v>
      </c>
      <c r="L51" s="155">
        <v>700</v>
      </c>
      <c r="M51" s="155">
        <v>900</v>
      </c>
      <c r="N51" s="140"/>
      <c r="O51" s="140"/>
      <c r="P51" s="140"/>
      <c r="Q51" s="140"/>
      <c r="R51" s="140"/>
      <c r="S51" s="140"/>
      <c r="T51" s="151" t="s">
        <v>195</v>
      </c>
      <c r="U51" s="152"/>
      <c r="V51" s="142"/>
      <c r="W51" s="140"/>
      <c r="X51" s="157"/>
      <c r="Y51" s="157"/>
      <c r="Z51" s="157"/>
      <c r="AA51" s="157"/>
      <c r="AB51" s="157"/>
      <c r="AC51" s="155"/>
      <c r="AD51" s="155"/>
    </row>
    <row r="52" spans="1:30" ht="13.5" customHeight="1">
      <c r="A52" s="140"/>
      <c r="B52" s="140"/>
      <c r="C52" s="158"/>
      <c r="D52" s="152"/>
      <c r="E52" s="142" t="s">
        <v>200</v>
      </c>
      <c r="F52" s="140"/>
      <c r="G52" s="157">
        <f t="shared" ref="G52:M52" si="17">SUM(G50:G51)</f>
        <v>40</v>
      </c>
      <c r="H52" s="157">
        <f t="shared" si="17"/>
        <v>110</v>
      </c>
      <c r="I52" s="157">
        <f t="shared" si="17"/>
        <v>250</v>
      </c>
      <c r="J52" s="157">
        <f t="shared" si="17"/>
        <v>440</v>
      </c>
      <c r="K52" s="157">
        <f t="shared" si="17"/>
        <v>660</v>
      </c>
      <c r="L52" s="157">
        <f t="shared" si="17"/>
        <v>900</v>
      </c>
      <c r="M52" s="157">
        <f t="shared" si="17"/>
        <v>1150</v>
      </c>
      <c r="N52" s="140"/>
      <c r="O52" s="140"/>
      <c r="P52" s="140"/>
      <c r="Q52" s="140"/>
      <c r="R52" s="140"/>
      <c r="S52" s="140"/>
      <c r="T52" s="158"/>
      <c r="U52" s="152"/>
      <c r="V52" s="159"/>
      <c r="W52" s="140"/>
      <c r="X52" s="116"/>
      <c r="Y52" s="116"/>
      <c r="Z52" s="116"/>
      <c r="AA52" s="116"/>
      <c r="AB52" s="116"/>
      <c r="AC52" s="140"/>
      <c r="AD52" s="140"/>
    </row>
    <row r="53" spans="1:30" ht="13.5" customHeight="1">
      <c r="A53" s="140"/>
      <c r="B53" s="140"/>
      <c r="C53" s="158"/>
      <c r="D53" s="152"/>
      <c r="E53" s="142"/>
      <c r="F53" s="140"/>
      <c r="G53" s="157"/>
      <c r="H53" s="157"/>
      <c r="I53" s="157"/>
      <c r="J53" s="157"/>
      <c r="K53" s="157"/>
      <c r="L53" s="155"/>
      <c r="M53" s="155"/>
      <c r="N53" s="140"/>
      <c r="O53" s="140"/>
      <c r="P53" s="140"/>
      <c r="Q53" s="140"/>
      <c r="R53" s="140"/>
      <c r="S53" s="140"/>
      <c r="T53" s="158"/>
      <c r="U53" s="152"/>
      <c r="V53" s="147" t="e">
        <f>#REF!</f>
        <v>#REF!</v>
      </c>
      <c r="W53" s="140"/>
      <c r="X53" s="116"/>
      <c r="Y53" s="116"/>
      <c r="Z53" s="116"/>
      <c r="AA53" s="116"/>
      <c r="AB53" s="116"/>
      <c r="AC53" s="140"/>
      <c r="AD53" s="140"/>
    </row>
    <row r="54" spans="1:30" ht="13.5" customHeight="1">
      <c r="A54" s="140"/>
      <c r="B54" s="140"/>
      <c r="C54" s="151"/>
      <c r="D54" s="152"/>
      <c r="E54" s="142" t="s">
        <v>201</v>
      </c>
      <c r="F54" s="140"/>
      <c r="G54" s="161">
        <v>7.0000000000000007E-2</v>
      </c>
      <c r="H54" s="161">
        <v>0.08</v>
      </c>
      <c r="I54" s="161">
        <v>0.09</v>
      </c>
      <c r="J54" s="161">
        <v>0.1</v>
      </c>
      <c r="K54" s="161">
        <v>0.11</v>
      </c>
      <c r="L54" s="161">
        <v>0.12</v>
      </c>
      <c r="M54" s="161">
        <v>0.13</v>
      </c>
      <c r="N54" s="140"/>
      <c r="O54" s="140"/>
      <c r="P54" s="140"/>
      <c r="Q54" s="140"/>
      <c r="R54" s="140"/>
      <c r="S54" s="140"/>
      <c r="T54" s="151" t="s">
        <v>189</v>
      </c>
      <c r="U54" s="152"/>
      <c r="V54" s="142"/>
      <c r="W54" s="140"/>
      <c r="X54" s="154"/>
      <c r="Y54" s="154"/>
      <c r="Z54" s="154"/>
      <c r="AA54" s="154"/>
      <c r="AB54" s="154"/>
      <c r="AC54" s="155"/>
      <c r="AD54" s="155"/>
    </row>
    <row r="55" spans="1:30" ht="13.5" customHeight="1">
      <c r="A55" s="140"/>
      <c r="B55" s="140"/>
      <c r="C55" s="151"/>
      <c r="D55" s="152"/>
      <c r="E55" s="142" t="s">
        <v>202</v>
      </c>
      <c r="F55" s="140"/>
      <c r="G55" s="161">
        <v>0.08</v>
      </c>
      <c r="H55" s="161">
        <v>0.09</v>
      </c>
      <c r="I55" s="161">
        <v>0.1</v>
      </c>
      <c r="J55" s="161">
        <v>0.11</v>
      </c>
      <c r="K55" s="161">
        <v>0.12</v>
      </c>
      <c r="L55" s="161">
        <v>0.13</v>
      </c>
      <c r="M55" s="161">
        <v>0.14000000000000001</v>
      </c>
      <c r="N55" s="140"/>
      <c r="O55" s="140"/>
      <c r="P55" s="140"/>
      <c r="Q55" s="140"/>
      <c r="R55" s="140"/>
      <c r="S55" s="140"/>
      <c r="T55" s="151" t="s">
        <v>195</v>
      </c>
      <c r="U55" s="152"/>
      <c r="V55" s="142"/>
      <c r="W55" s="140"/>
      <c r="X55" s="157"/>
      <c r="Y55" s="157"/>
      <c r="Z55" s="157"/>
      <c r="AA55" s="157"/>
      <c r="AB55" s="157"/>
      <c r="AC55" s="155"/>
      <c r="AD55" s="155"/>
    </row>
    <row r="56" spans="1:30" ht="13.5" customHeight="1">
      <c r="A56" s="140"/>
      <c r="B56" s="140"/>
      <c r="C56" s="140"/>
      <c r="D56" s="152"/>
      <c r="E56" s="142" t="s">
        <v>200</v>
      </c>
      <c r="F56" s="140"/>
      <c r="G56" s="161">
        <f t="shared" ref="G56:M56" si="18">SUM(G54:G55)</f>
        <v>0.15000000000000002</v>
      </c>
      <c r="H56" s="161">
        <f t="shared" si="18"/>
        <v>0.16999999999999998</v>
      </c>
      <c r="I56" s="161">
        <f t="shared" si="18"/>
        <v>0.19</v>
      </c>
      <c r="J56" s="161">
        <f t="shared" si="18"/>
        <v>0.21000000000000002</v>
      </c>
      <c r="K56" s="161">
        <f t="shared" si="18"/>
        <v>0.22999999999999998</v>
      </c>
      <c r="L56" s="161">
        <f t="shared" si="18"/>
        <v>0.25</v>
      </c>
      <c r="M56" s="161">
        <f t="shared" si="18"/>
        <v>0.27</v>
      </c>
      <c r="N56" s="140"/>
      <c r="O56" s="140"/>
      <c r="P56" s="140"/>
      <c r="Q56" s="140"/>
      <c r="R56" s="140"/>
      <c r="S56" s="140"/>
      <c r="T56" s="140"/>
      <c r="U56" s="152"/>
      <c r="V56" s="159"/>
      <c r="W56" s="140"/>
      <c r="X56" s="116"/>
      <c r="Y56" s="116"/>
      <c r="Z56" s="116"/>
      <c r="AA56" s="116"/>
      <c r="AB56" s="116"/>
      <c r="AC56" s="140"/>
      <c r="AD56" s="140"/>
    </row>
    <row r="57" spans="1:30" ht="13.5" customHeight="1">
      <c r="A57" s="140"/>
      <c r="B57" s="140"/>
      <c r="C57" s="140"/>
      <c r="D57" s="152"/>
      <c r="E57" s="142"/>
      <c r="F57" s="140"/>
      <c r="G57" s="161"/>
      <c r="H57" s="157"/>
      <c r="I57" s="157"/>
      <c r="J57" s="157"/>
      <c r="K57" s="157"/>
      <c r="L57" s="155"/>
      <c r="M57" s="155"/>
      <c r="N57" s="140"/>
      <c r="O57" s="140"/>
      <c r="P57" s="140"/>
      <c r="Q57" s="140"/>
      <c r="R57" s="140"/>
      <c r="S57" s="140"/>
      <c r="T57" s="140"/>
      <c r="U57" s="152"/>
      <c r="V57" s="147" t="e">
        <f>#REF!</f>
        <v>#REF!</v>
      </c>
      <c r="W57" s="140"/>
      <c r="X57" s="116"/>
      <c r="Y57" s="116"/>
      <c r="Z57" s="116"/>
      <c r="AA57" s="116"/>
      <c r="AB57" s="116"/>
      <c r="AC57" s="140"/>
      <c r="AD57" s="140"/>
    </row>
    <row r="58" spans="1:30" ht="13.5" customHeight="1">
      <c r="A58" s="140"/>
      <c r="B58" s="140"/>
      <c r="C58" s="151"/>
      <c r="D58" s="162" t="s">
        <v>203</v>
      </c>
      <c r="E58" s="142" t="s">
        <v>204</v>
      </c>
      <c r="F58" s="140"/>
      <c r="G58" s="157">
        <v>500</v>
      </c>
      <c r="H58" s="157">
        <v>500</v>
      </c>
      <c r="I58" s="157">
        <v>500</v>
      </c>
      <c r="J58" s="157">
        <v>500</v>
      </c>
      <c r="K58" s="157">
        <v>500</v>
      </c>
      <c r="L58" s="155">
        <v>500</v>
      </c>
      <c r="M58" s="155">
        <v>500</v>
      </c>
      <c r="N58" s="140"/>
      <c r="O58" s="140"/>
      <c r="P58" s="140"/>
      <c r="Q58" s="140"/>
      <c r="R58" s="140"/>
      <c r="S58" s="140"/>
      <c r="T58" s="151" t="s">
        <v>189</v>
      </c>
      <c r="U58" s="152"/>
      <c r="V58" s="142"/>
      <c r="W58" s="140"/>
      <c r="X58" s="154"/>
      <c r="Y58" s="154"/>
      <c r="Z58" s="154"/>
      <c r="AA58" s="154"/>
      <c r="AB58" s="154"/>
      <c r="AC58" s="155"/>
      <c r="AD58" s="155"/>
    </row>
    <row r="59" spans="1:30" ht="13.5" customHeight="1">
      <c r="A59" s="140"/>
      <c r="B59" s="140"/>
      <c r="C59" s="151"/>
      <c r="D59" s="152"/>
      <c r="E59" s="142" t="s">
        <v>205</v>
      </c>
      <c r="F59" s="140"/>
      <c r="G59" s="157">
        <f t="shared" ref="G59:M59" si="19">G56*G58</f>
        <v>75.000000000000014</v>
      </c>
      <c r="H59" s="157">
        <f t="shared" si="19"/>
        <v>84.999999999999986</v>
      </c>
      <c r="I59" s="157">
        <f t="shared" si="19"/>
        <v>95</v>
      </c>
      <c r="J59" s="157">
        <f t="shared" si="19"/>
        <v>105.00000000000001</v>
      </c>
      <c r="K59" s="157">
        <f t="shared" si="19"/>
        <v>114.99999999999999</v>
      </c>
      <c r="L59" s="157">
        <f t="shared" si="19"/>
        <v>125</v>
      </c>
      <c r="M59" s="157">
        <f t="shared" si="19"/>
        <v>135</v>
      </c>
      <c r="N59" s="140"/>
      <c r="O59" s="140"/>
      <c r="P59" s="140"/>
      <c r="Q59" s="140"/>
      <c r="R59" s="140"/>
      <c r="S59" s="140"/>
      <c r="T59" s="151" t="s">
        <v>195</v>
      </c>
      <c r="U59" s="152"/>
      <c r="V59" s="142"/>
      <c r="W59" s="140"/>
      <c r="X59" s="157"/>
      <c r="Y59" s="157"/>
      <c r="Z59" s="157"/>
      <c r="AA59" s="157"/>
      <c r="AB59" s="157"/>
      <c r="AC59" s="155"/>
      <c r="AD59" s="155"/>
    </row>
    <row r="60" spans="1:30" ht="13.5" customHeight="1">
      <c r="A60" s="140"/>
      <c r="B60" s="140"/>
      <c r="C60" s="140"/>
      <c r="D60" s="152"/>
      <c r="E60" s="142"/>
      <c r="F60" s="140"/>
      <c r="G60" s="157"/>
      <c r="H60" s="157"/>
      <c r="I60" s="157"/>
      <c r="J60" s="157"/>
      <c r="K60" s="157"/>
      <c r="L60" s="155"/>
      <c r="M60" s="155"/>
      <c r="N60" s="140"/>
      <c r="O60" s="140"/>
      <c r="P60" s="140"/>
      <c r="Q60" s="140"/>
      <c r="R60" s="140"/>
      <c r="S60" s="140"/>
      <c r="T60" s="140"/>
      <c r="U60" s="152"/>
      <c r="V60" s="159"/>
      <c r="W60" s="140"/>
      <c r="X60" s="116"/>
      <c r="Y60" s="116"/>
      <c r="Z60" s="116"/>
      <c r="AA60" s="116"/>
      <c r="AB60" s="116"/>
      <c r="AC60" s="140"/>
      <c r="AD60" s="140"/>
    </row>
    <row r="61" spans="1:30" ht="13.5" customHeight="1">
      <c r="A61" s="140"/>
      <c r="B61" s="140"/>
      <c r="C61" s="140"/>
      <c r="D61" s="152"/>
      <c r="E61" s="142" t="s">
        <v>206</v>
      </c>
      <c r="F61" s="140"/>
      <c r="G61" s="163">
        <v>3</v>
      </c>
      <c r="H61" s="163">
        <v>3</v>
      </c>
      <c r="I61" s="163">
        <v>3</v>
      </c>
      <c r="J61" s="163">
        <v>3</v>
      </c>
      <c r="K61" s="163">
        <v>3</v>
      </c>
      <c r="L61" s="163">
        <v>3</v>
      </c>
      <c r="M61" s="163">
        <v>3</v>
      </c>
      <c r="N61" s="140"/>
      <c r="O61" s="140"/>
      <c r="P61" s="140"/>
      <c r="Q61" s="140"/>
      <c r="R61" s="140"/>
      <c r="S61" s="140"/>
      <c r="T61" s="140"/>
      <c r="U61" s="152"/>
      <c r="V61" s="147" t="e">
        <f>#REF!</f>
        <v>#REF!</v>
      </c>
      <c r="W61" s="140"/>
      <c r="X61" s="116"/>
      <c r="Y61" s="116"/>
      <c r="Z61" s="116"/>
      <c r="AA61" s="116"/>
      <c r="AB61" s="116"/>
      <c r="AC61" s="140"/>
      <c r="AD61" s="140"/>
    </row>
    <row r="62" spans="1:30" ht="13.5" customHeight="1">
      <c r="A62" s="140"/>
      <c r="B62" s="140"/>
      <c r="C62" s="151"/>
      <c r="D62" s="152"/>
      <c r="E62" s="142" t="s">
        <v>207</v>
      </c>
      <c r="F62" s="140"/>
      <c r="G62" s="163">
        <f t="shared" ref="G62:M62" si="20">SUM(G61*G59)</f>
        <v>225.00000000000006</v>
      </c>
      <c r="H62" s="163">
        <f t="shared" si="20"/>
        <v>254.99999999999994</v>
      </c>
      <c r="I62" s="163">
        <f t="shared" si="20"/>
        <v>285</v>
      </c>
      <c r="J62" s="163">
        <f t="shared" si="20"/>
        <v>315.00000000000006</v>
      </c>
      <c r="K62" s="163">
        <f t="shared" si="20"/>
        <v>344.99999999999994</v>
      </c>
      <c r="L62" s="163">
        <f t="shared" si="20"/>
        <v>375</v>
      </c>
      <c r="M62" s="163">
        <f t="shared" si="20"/>
        <v>405</v>
      </c>
      <c r="N62" s="140"/>
      <c r="O62" s="140"/>
      <c r="P62" s="140"/>
      <c r="Q62" s="140"/>
      <c r="R62" s="140"/>
      <c r="S62" s="140"/>
      <c r="T62" s="151" t="s">
        <v>189</v>
      </c>
      <c r="U62" s="152"/>
      <c r="V62" s="142"/>
      <c r="W62" s="140"/>
      <c r="X62" s="154"/>
      <c r="Y62" s="154"/>
      <c r="Z62" s="154"/>
      <c r="AA62" s="154"/>
      <c r="AB62" s="154"/>
      <c r="AC62" s="155"/>
      <c r="AD62" s="155"/>
    </row>
    <row r="63" spans="1:30" ht="13.5" customHeight="1">
      <c r="A63" s="140"/>
      <c r="B63" s="140"/>
      <c r="C63" s="151"/>
      <c r="D63" s="152"/>
      <c r="E63" s="142"/>
      <c r="F63" s="140"/>
      <c r="G63" s="163"/>
      <c r="H63" s="163"/>
      <c r="I63" s="163"/>
      <c r="J63" s="163"/>
      <c r="K63" s="163"/>
      <c r="L63" s="163"/>
      <c r="M63" s="163"/>
      <c r="N63" s="140"/>
      <c r="O63" s="140"/>
      <c r="P63" s="140"/>
      <c r="Q63" s="140"/>
      <c r="R63" s="140"/>
      <c r="S63" s="140"/>
      <c r="T63" s="151" t="s">
        <v>195</v>
      </c>
      <c r="U63" s="152"/>
      <c r="V63" s="142"/>
      <c r="W63" s="140"/>
      <c r="X63" s="157"/>
      <c r="Y63" s="157"/>
      <c r="Z63" s="157"/>
      <c r="AA63" s="157"/>
      <c r="AB63" s="157"/>
      <c r="AC63" s="155"/>
      <c r="AD63" s="155"/>
    </row>
    <row r="64" spans="1:30" ht="13.5" customHeight="1">
      <c r="A64" s="140"/>
      <c r="B64" s="140"/>
      <c r="C64" s="140"/>
      <c r="D64" s="152"/>
      <c r="E64" s="142" t="s">
        <v>209</v>
      </c>
      <c r="F64" s="140"/>
      <c r="G64" s="161">
        <v>0.04</v>
      </c>
      <c r="H64" s="161">
        <v>0.04</v>
      </c>
      <c r="I64" s="161">
        <v>0.04</v>
      </c>
      <c r="J64" s="161">
        <v>0.04</v>
      </c>
      <c r="K64" s="161">
        <v>0.04</v>
      </c>
      <c r="L64" s="161">
        <v>0.04</v>
      </c>
      <c r="M64" s="161">
        <v>0.04</v>
      </c>
      <c r="N64" s="140"/>
      <c r="O64" s="140"/>
      <c r="P64" s="140"/>
      <c r="Q64" s="140"/>
      <c r="R64" s="140"/>
      <c r="S64" s="140"/>
      <c r="T64" s="140"/>
      <c r="U64" s="152"/>
      <c r="V64" s="159"/>
      <c r="W64" s="140"/>
      <c r="X64" s="116"/>
      <c r="Y64" s="116"/>
      <c r="Z64" s="116"/>
      <c r="AA64" s="116"/>
      <c r="AB64" s="116"/>
      <c r="AC64" s="140"/>
      <c r="AD64" s="140"/>
    </row>
    <row r="65" spans="1:30" ht="13.5" customHeight="1">
      <c r="A65" s="140"/>
      <c r="B65" s="140"/>
      <c r="C65" s="140"/>
      <c r="D65" s="152"/>
      <c r="E65" s="142" t="s">
        <v>210</v>
      </c>
      <c r="F65" s="140"/>
      <c r="G65" s="157">
        <f t="shared" ref="G65:M65" si="21">SUM(G64*G62)</f>
        <v>9.0000000000000018</v>
      </c>
      <c r="H65" s="157">
        <f t="shared" si="21"/>
        <v>10.199999999999998</v>
      </c>
      <c r="I65" s="157">
        <f t="shared" si="21"/>
        <v>11.4</v>
      </c>
      <c r="J65" s="157">
        <f t="shared" si="21"/>
        <v>12.600000000000003</v>
      </c>
      <c r="K65" s="157">
        <f t="shared" si="21"/>
        <v>13.799999999999997</v>
      </c>
      <c r="L65" s="157">
        <f t="shared" si="21"/>
        <v>15</v>
      </c>
      <c r="M65" s="157">
        <f t="shared" si="21"/>
        <v>16.2</v>
      </c>
      <c r="N65" s="140"/>
      <c r="O65" s="140"/>
      <c r="P65" s="140"/>
      <c r="Q65" s="140"/>
      <c r="R65" s="140"/>
      <c r="S65" s="140"/>
      <c r="T65" s="140"/>
      <c r="U65" s="152"/>
      <c r="V65" s="147" t="e">
        <f>#REF!</f>
        <v>#REF!</v>
      </c>
      <c r="W65" s="140"/>
      <c r="X65" s="116"/>
      <c r="Y65" s="116"/>
      <c r="Z65" s="116"/>
      <c r="AA65" s="116"/>
      <c r="AB65" s="116"/>
      <c r="AC65" s="140"/>
      <c r="AD65" s="140"/>
    </row>
    <row r="66" spans="1:30" ht="13.5" customHeight="1">
      <c r="A66" s="67"/>
      <c r="B66" s="140"/>
      <c r="C66" s="151"/>
      <c r="D66" s="152"/>
      <c r="E66" s="142"/>
      <c r="F66" s="140"/>
      <c r="G66" s="157"/>
      <c r="H66" s="157"/>
      <c r="I66" s="157"/>
      <c r="J66" s="157"/>
      <c r="K66" s="157"/>
      <c r="L66" s="155"/>
      <c r="M66" s="155"/>
      <c r="N66" s="140"/>
      <c r="O66" s="140"/>
      <c r="P66" s="140"/>
      <c r="Q66" s="140"/>
      <c r="R66" s="67"/>
      <c r="S66" s="140"/>
      <c r="T66" s="151" t="s">
        <v>189</v>
      </c>
      <c r="U66" s="152"/>
      <c r="V66" s="142"/>
      <c r="W66" s="140"/>
      <c r="X66" s="154"/>
      <c r="Y66" s="154"/>
      <c r="Z66" s="154"/>
      <c r="AA66" s="154"/>
      <c r="AB66" s="154"/>
      <c r="AC66" s="155"/>
      <c r="AD66" s="155"/>
    </row>
    <row r="67" spans="1:30" ht="13.5" customHeight="1">
      <c r="A67" s="67"/>
      <c r="B67" s="140"/>
      <c r="C67" s="151"/>
      <c r="D67" s="152"/>
      <c r="E67" s="142"/>
      <c r="F67" s="140"/>
      <c r="G67" s="157"/>
      <c r="H67" s="157"/>
      <c r="I67" s="157"/>
      <c r="J67" s="157"/>
      <c r="K67" s="157"/>
      <c r="L67" s="155"/>
      <c r="M67" s="155"/>
      <c r="N67" s="140"/>
      <c r="O67" s="140"/>
      <c r="P67" s="140"/>
      <c r="Q67" s="140"/>
      <c r="R67" s="67"/>
      <c r="S67" s="140"/>
      <c r="T67" s="151" t="s">
        <v>195</v>
      </c>
      <c r="U67" s="152"/>
      <c r="V67" s="142"/>
      <c r="W67" s="140"/>
      <c r="X67" s="157"/>
      <c r="Y67" s="157"/>
      <c r="Z67" s="157"/>
      <c r="AA67" s="157"/>
      <c r="AB67" s="157"/>
      <c r="AC67" s="155"/>
      <c r="AD67" s="155"/>
    </row>
    <row r="68" spans="1:30" ht="13.5" customHeight="1">
      <c r="A68" s="67"/>
      <c r="B68" s="140"/>
      <c r="C68" s="140"/>
      <c r="D68" s="67"/>
      <c r="E68" s="142"/>
      <c r="F68" s="140"/>
      <c r="G68" s="157"/>
      <c r="H68" s="157"/>
      <c r="I68" s="157"/>
      <c r="J68" s="157"/>
      <c r="K68" s="157"/>
      <c r="L68" s="155"/>
      <c r="M68" s="155"/>
      <c r="N68" s="140"/>
      <c r="O68" s="140"/>
      <c r="P68" s="140"/>
      <c r="Q68" s="140"/>
      <c r="R68" s="67"/>
      <c r="S68" s="140"/>
      <c r="T68" s="140"/>
      <c r="U68" s="67"/>
      <c r="V68" s="140"/>
      <c r="W68" s="140"/>
      <c r="X68" s="140"/>
      <c r="Y68" s="140"/>
      <c r="Z68" s="140"/>
      <c r="AA68" s="140"/>
      <c r="AB68" s="140"/>
      <c r="AC68" s="140"/>
      <c r="AD68" s="140"/>
    </row>
    <row r="69" spans="1:30" ht="13.5" customHeight="1">
      <c r="A69" s="67"/>
      <c r="B69" s="140"/>
      <c r="C69" s="140"/>
      <c r="D69" s="140"/>
      <c r="E69" s="142"/>
      <c r="F69" s="140"/>
      <c r="G69" s="157"/>
      <c r="H69" s="157"/>
      <c r="I69" s="157"/>
      <c r="J69" s="157"/>
      <c r="K69" s="157"/>
      <c r="L69" s="155"/>
      <c r="M69" s="155"/>
      <c r="N69" s="140"/>
      <c r="O69" s="140"/>
      <c r="P69" s="140"/>
      <c r="Q69" s="140"/>
      <c r="R69" s="67"/>
      <c r="S69" s="140"/>
      <c r="T69" s="140"/>
      <c r="U69" s="140"/>
      <c r="V69" s="140"/>
      <c r="W69" s="140"/>
      <c r="X69" s="140"/>
      <c r="Y69" s="140"/>
      <c r="Z69" s="140"/>
      <c r="AA69" s="140"/>
      <c r="AB69" s="140"/>
      <c r="AC69" s="140"/>
      <c r="AD69" s="140"/>
    </row>
    <row r="70" spans="1:30" ht="13.5" customHeight="1">
      <c r="A70" s="67"/>
      <c r="B70" s="140"/>
      <c r="C70" s="140"/>
      <c r="D70" s="67"/>
      <c r="E70" s="142"/>
      <c r="F70" s="140"/>
      <c r="G70" s="157"/>
      <c r="H70" s="157"/>
      <c r="I70" s="157"/>
      <c r="J70" s="157"/>
      <c r="K70" s="157"/>
      <c r="L70" s="155"/>
      <c r="M70" s="155"/>
      <c r="N70" s="67"/>
      <c r="O70" s="67"/>
      <c r="P70" s="67"/>
      <c r="Q70" s="140"/>
      <c r="R70" s="67"/>
      <c r="S70" s="140"/>
      <c r="T70" s="140"/>
      <c r="U70" s="67"/>
      <c r="V70" s="67"/>
      <c r="W70" s="67"/>
      <c r="X70" s="67"/>
      <c r="Y70" s="67"/>
      <c r="Z70" s="67"/>
      <c r="AA70" s="67"/>
      <c r="AB70" s="67"/>
      <c r="AC70" s="67"/>
      <c r="AD70" s="67"/>
    </row>
    <row r="71" spans="1:30" ht="13.5" customHeight="1">
      <c r="A71" s="67"/>
      <c r="B71" s="140"/>
      <c r="C71" s="140"/>
      <c r="D71" s="140"/>
      <c r="E71" s="140"/>
      <c r="F71" s="140"/>
      <c r="G71" s="67"/>
      <c r="H71" s="67"/>
      <c r="I71" s="67"/>
      <c r="J71" s="67"/>
      <c r="K71" s="67"/>
      <c r="L71" s="67"/>
      <c r="M71" s="67"/>
      <c r="N71" s="140"/>
      <c r="O71" s="140"/>
      <c r="P71" s="140"/>
      <c r="Q71" s="140"/>
      <c r="R71" s="67"/>
      <c r="S71" s="140"/>
      <c r="T71" s="140"/>
      <c r="U71" s="140"/>
      <c r="V71" s="140"/>
      <c r="W71" s="140"/>
      <c r="X71" s="140"/>
      <c r="Y71" s="140"/>
      <c r="Z71" s="140"/>
      <c r="AA71" s="140"/>
      <c r="AB71" s="140"/>
      <c r="AC71" s="140"/>
      <c r="AD71" s="140"/>
    </row>
    <row r="72" spans="1:30" ht="12.75">
      <c r="A72" s="3"/>
      <c r="B72" s="3"/>
      <c r="C72" s="3"/>
      <c r="D72" s="3"/>
      <c r="E72" s="3"/>
      <c r="F72" s="3"/>
      <c r="G72" s="140"/>
      <c r="H72" s="140"/>
      <c r="I72" s="140"/>
      <c r="J72" s="140"/>
      <c r="K72" s="140"/>
      <c r="L72" s="140"/>
      <c r="M72" s="140"/>
      <c r="N72" s="3"/>
      <c r="O72" s="3"/>
      <c r="P72" s="3"/>
      <c r="Q72" s="3"/>
      <c r="R72" s="3"/>
      <c r="S72" s="3"/>
      <c r="T72" s="3"/>
      <c r="U72" s="3"/>
      <c r="V72" s="3"/>
      <c r="W72" s="3"/>
      <c r="X72" s="3"/>
      <c r="Y72" s="3"/>
      <c r="Z72" s="3"/>
      <c r="AA72" s="3"/>
      <c r="AB72" s="3"/>
      <c r="AC72" s="3"/>
      <c r="AD72" s="3"/>
    </row>
  </sheetData>
  <mergeCells count="2">
    <mergeCell ref="C46:D46"/>
    <mergeCell ref="C47:D4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30"/>
  <sheetViews>
    <sheetView workbookViewId="0">
      <pane ySplit="4" topLeftCell="A5" activePane="bottomLeft" state="frozen"/>
      <selection pane="bottomLeft" activeCell="B6" sqref="B6"/>
    </sheetView>
  </sheetViews>
  <sheetFormatPr defaultColWidth="17.28515625" defaultRowHeight="15" customHeight="1"/>
  <cols>
    <col min="1" max="2" width="8.85546875" customWidth="1"/>
    <col min="3" max="3" width="53.85546875" customWidth="1"/>
    <col min="4" max="4" width="8.85546875" customWidth="1"/>
    <col min="5" max="5" width="14.140625" customWidth="1"/>
    <col min="6" max="6" width="11.42578125" customWidth="1"/>
    <col min="7" max="7" width="10.85546875" customWidth="1"/>
    <col min="8" max="8" width="10.28515625" customWidth="1"/>
    <col min="9" max="9" width="11.28515625" customWidth="1"/>
    <col min="10" max="11" width="10" customWidth="1"/>
    <col min="12" max="12" width="8.85546875" customWidth="1"/>
    <col min="13" max="13" width="10" hidden="1" customWidth="1"/>
    <col min="14" max="16" width="0.140625" hidden="1" customWidth="1"/>
    <col min="17" max="17" width="53.85546875" hidden="1" customWidth="1"/>
    <col min="18" max="18" width="0.140625" hidden="1" customWidth="1"/>
    <col min="19" max="19" width="14.140625" hidden="1" customWidth="1"/>
    <col min="20" max="20" width="11.42578125" hidden="1" customWidth="1"/>
    <col min="21" max="21" width="10.85546875" hidden="1" customWidth="1"/>
    <col min="22" max="22" width="10.28515625" hidden="1" customWidth="1"/>
    <col min="23" max="23" width="11.28515625" hidden="1" customWidth="1"/>
    <col min="24" max="25" width="10" hidden="1" customWidth="1"/>
    <col min="26" max="26" width="0.140625" hidden="1"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36" customHeight="1">
      <c r="A2" s="1"/>
      <c r="B2" s="50" t="s">
        <v>133</v>
      </c>
      <c r="C2" s="1"/>
      <c r="D2" s="1"/>
      <c r="E2" s="1"/>
      <c r="F2" s="1"/>
      <c r="G2" s="1"/>
      <c r="H2" s="1"/>
      <c r="I2" s="1"/>
      <c r="J2" s="1"/>
      <c r="K2" s="1"/>
      <c r="L2" s="1"/>
      <c r="M2" s="1"/>
      <c r="N2" s="1"/>
      <c r="O2" s="1"/>
      <c r="P2" s="50" t="s">
        <v>134</v>
      </c>
      <c r="Q2" s="1"/>
      <c r="R2" s="1"/>
      <c r="S2" s="1"/>
      <c r="T2" s="1"/>
      <c r="U2" s="1"/>
      <c r="V2" s="1"/>
      <c r="W2" s="1"/>
      <c r="X2" s="1"/>
      <c r="Y2" s="1"/>
      <c r="Z2" s="1"/>
    </row>
    <row r="3" spans="1:26" ht="14.25" customHeight="1">
      <c r="A3" s="7"/>
      <c r="B3" s="7"/>
      <c r="C3" s="7"/>
      <c r="D3" s="7"/>
      <c r="E3" s="7"/>
      <c r="F3" s="7"/>
      <c r="G3" s="7"/>
      <c r="H3" s="7"/>
      <c r="I3" s="7"/>
      <c r="J3" s="7"/>
      <c r="K3" s="7"/>
      <c r="L3" s="7"/>
      <c r="M3" s="7"/>
      <c r="N3" s="7"/>
      <c r="O3" s="7"/>
      <c r="P3" s="7"/>
      <c r="Q3" s="7"/>
      <c r="R3" s="7"/>
      <c r="S3" s="7"/>
      <c r="T3" s="7"/>
      <c r="U3" s="7"/>
      <c r="V3" s="7"/>
      <c r="W3" s="7"/>
      <c r="X3" s="7"/>
      <c r="Y3" s="7"/>
      <c r="Z3" s="7"/>
    </row>
    <row r="4" spans="1:26" ht="16.5" customHeight="1">
      <c r="A4" s="110"/>
      <c r="B4" s="114"/>
      <c r="C4" s="115"/>
      <c r="D4" s="116"/>
      <c r="E4" s="66" t="s">
        <v>52</v>
      </c>
      <c r="F4" s="66" t="s">
        <v>53</v>
      </c>
      <c r="G4" s="66" t="s">
        <v>54</v>
      </c>
      <c r="H4" s="66" t="s">
        <v>55</v>
      </c>
      <c r="I4" s="66" t="s">
        <v>56</v>
      </c>
      <c r="J4" s="66" t="s">
        <v>57</v>
      </c>
      <c r="K4" s="66" t="s">
        <v>58</v>
      </c>
      <c r="L4" s="1"/>
      <c r="M4" s="1"/>
      <c r="N4" s="1"/>
      <c r="O4" s="110"/>
      <c r="P4" s="114"/>
      <c r="Q4" s="115"/>
      <c r="R4" s="116"/>
      <c r="S4" s="66" t="s">
        <v>59</v>
      </c>
      <c r="T4" s="66" t="s">
        <v>60</v>
      </c>
      <c r="U4" s="66" t="s">
        <v>61</v>
      </c>
      <c r="V4" s="66" t="s">
        <v>62</v>
      </c>
      <c r="W4" s="66" t="s">
        <v>63</v>
      </c>
      <c r="X4" s="66" t="s">
        <v>64</v>
      </c>
      <c r="Y4" s="66" t="s">
        <v>65</v>
      </c>
      <c r="Z4" s="1"/>
    </row>
    <row r="5" spans="1:26" ht="14.25" customHeight="1">
      <c r="A5" s="1"/>
      <c r="B5" s="1"/>
      <c r="C5" s="1"/>
      <c r="D5" s="1"/>
      <c r="E5" s="118"/>
      <c r="F5" s="1"/>
      <c r="G5" s="1"/>
      <c r="H5" s="1"/>
      <c r="I5" s="1"/>
      <c r="J5" s="1"/>
      <c r="K5" s="1"/>
      <c r="L5" s="1"/>
      <c r="M5" s="1"/>
      <c r="N5" s="1"/>
      <c r="O5" s="1"/>
      <c r="P5" s="1"/>
      <c r="Q5" s="1"/>
      <c r="R5" s="1"/>
      <c r="S5" s="118"/>
      <c r="T5" s="1"/>
      <c r="U5" s="1"/>
      <c r="V5" s="1"/>
      <c r="W5" s="1"/>
      <c r="X5" s="1"/>
      <c r="Y5" s="1"/>
      <c r="Z5" s="1"/>
    </row>
    <row r="6" spans="1:26" ht="14.25" customHeight="1">
      <c r="A6" s="1"/>
      <c r="B6" s="1"/>
      <c r="C6" s="1"/>
      <c r="D6" s="1"/>
      <c r="E6" s="1"/>
      <c r="F6" s="1"/>
      <c r="G6" s="1"/>
      <c r="H6" s="1"/>
      <c r="I6" s="1"/>
      <c r="J6" s="1"/>
      <c r="K6" s="1"/>
      <c r="L6" s="1"/>
      <c r="M6" s="1"/>
      <c r="N6" s="1"/>
      <c r="O6" s="1"/>
      <c r="P6" s="1"/>
      <c r="Q6" s="1"/>
      <c r="R6" s="1"/>
      <c r="S6" s="1"/>
      <c r="T6" s="1"/>
      <c r="U6" s="1"/>
      <c r="V6" s="1"/>
      <c r="W6" s="1"/>
      <c r="X6" s="1"/>
      <c r="Y6" s="1"/>
      <c r="Z6" s="1"/>
    </row>
    <row r="7" spans="1:26" ht="14.25" customHeight="1">
      <c r="A7" s="1"/>
      <c r="B7" s="1"/>
      <c r="C7" s="1"/>
      <c r="D7" s="1"/>
      <c r="E7" s="1"/>
      <c r="F7" s="1"/>
      <c r="G7" s="1"/>
      <c r="H7" s="1"/>
      <c r="I7" s="1"/>
      <c r="J7" s="1"/>
      <c r="K7" s="1"/>
      <c r="L7" s="1"/>
      <c r="M7" s="1"/>
      <c r="N7" s="1"/>
      <c r="O7" s="1"/>
      <c r="P7" s="1"/>
      <c r="Q7" s="1"/>
      <c r="R7" s="1"/>
      <c r="S7" s="1"/>
      <c r="T7" s="1"/>
      <c r="U7" s="1"/>
      <c r="V7" s="1"/>
      <c r="W7" s="1"/>
      <c r="X7" s="1"/>
      <c r="Y7" s="1"/>
      <c r="Z7" s="1"/>
    </row>
    <row r="8" spans="1:26" ht="14.25" customHeight="1">
      <c r="A8" s="1"/>
      <c r="B8" s="1"/>
      <c r="C8" s="1"/>
      <c r="D8" s="1"/>
      <c r="E8" s="1"/>
      <c r="F8" s="1"/>
      <c r="G8" s="1"/>
      <c r="H8" s="1"/>
      <c r="I8" s="1"/>
      <c r="J8" s="1"/>
      <c r="K8" s="1"/>
      <c r="L8" s="1"/>
      <c r="M8" s="1"/>
      <c r="N8" s="1"/>
      <c r="O8" s="1"/>
      <c r="P8" s="1"/>
      <c r="Q8" s="1"/>
      <c r="R8" s="1"/>
      <c r="S8" s="1"/>
      <c r="T8" s="1"/>
      <c r="U8" s="1"/>
      <c r="V8" s="1"/>
      <c r="W8" s="1"/>
      <c r="X8" s="1"/>
      <c r="Y8" s="1"/>
      <c r="Z8" s="1"/>
    </row>
    <row r="9" spans="1:26" ht="14.25" customHeight="1">
      <c r="A9" s="120" t="s">
        <v>137</v>
      </c>
      <c r="B9" s="1"/>
      <c r="C9" s="121" t="s">
        <v>139</v>
      </c>
      <c r="D9" s="1"/>
      <c r="E9" s="123">
        <f>'Start-up'!D16</f>
        <v>9000</v>
      </c>
      <c r="F9" s="125">
        <f t="shared" ref="F9:K9" si="0">SUM(F11:F17)</f>
        <v>1800</v>
      </c>
      <c r="G9" s="125">
        <f t="shared" si="0"/>
        <v>1800</v>
      </c>
      <c r="H9" s="125">
        <f t="shared" si="0"/>
        <v>1800</v>
      </c>
      <c r="I9" s="125">
        <f t="shared" si="0"/>
        <v>1800</v>
      </c>
      <c r="J9" s="125">
        <f t="shared" si="0"/>
        <v>2000</v>
      </c>
      <c r="K9" s="125">
        <f t="shared" si="0"/>
        <v>2000</v>
      </c>
      <c r="L9" s="1"/>
      <c r="M9" s="1"/>
      <c r="N9" s="1"/>
      <c r="O9" s="120" t="s">
        <v>137</v>
      </c>
      <c r="P9" s="1"/>
      <c r="Q9" s="127" t="s">
        <v>143</v>
      </c>
      <c r="R9" s="1"/>
      <c r="S9" s="123">
        <f t="shared" ref="S9:Y9" si="1">E9</f>
        <v>9000</v>
      </c>
      <c r="T9" s="123">
        <f t="shared" si="1"/>
        <v>1800</v>
      </c>
      <c r="U9" s="123">
        <f t="shared" si="1"/>
        <v>1800</v>
      </c>
      <c r="V9" s="123">
        <f t="shared" si="1"/>
        <v>1800</v>
      </c>
      <c r="W9" s="123">
        <f t="shared" si="1"/>
        <v>1800</v>
      </c>
      <c r="X9" s="123">
        <f t="shared" si="1"/>
        <v>2000</v>
      </c>
      <c r="Y9" s="123">
        <f t="shared" si="1"/>
        <v>2000</v>
      </c>
      <c r="Z9" s="1"/>
    </row>
    <row r="10" spans="1:26" ht="14.25" customHeight="1">
      <c r="A10" s="120"/>
      <c r="B10" s="1"/>
      <c r="C10" s="1"/>
      <c r="D10" s="1"/>
      <c r="E10" s="1"/>
      <c r="F10" s="1"/>
      <c r="G10" s="1"/>
      <c r="H10" s="1"/>
      <c r="I10" s="1"/>
      <c r="J10" s="1"/>
      <c r="K10" s="1"/>
      <c r="L10" s="1"/>
      <c r="M10" s="1"/>
      <c r="N10" s="1"/>
      <c r="O10" s="120"/>
      <c r="P10" s="1"/>
      <c r="Q10" s="1"/>
      <c r="R10" s="1"/>
      <c r="S10" s="1"/>
      <c r="T10" s="1"/>
      <c r="U10" s="1"/>
      <c r="V10" s="1"/>
      <c r="W10" s="1"/>
      <c r="X10" s="1"/>
      <c r="Y10" s="1"/>
      <c r="Z10" s="1"/>
    </row>
    <row r="11" spans="1:26" ht="14.25" customHeight="1">
      <c r="A11" s="129">
        <v>0</v>
      </c>
      <c r="B11" s="98">
        <v>10</v>
      </c>
      <c r="C11" s="130" t="s">
        <v>145</v>
      </c>
      <c r="D11" s="131" t="s">
        <v>146</v>
      </c>
      <c r="E11" s="135"/>
      <c r="F11" s="136">
        <v>0</v>
      </c>
      <c r="G11" s="136">
        <v>0</v>
      </c>
      <c r="H11" s="136">
        <v>0</v>
      </c>
      <c r="I11" s="136">
        <v>0</v>
      </c>
      <c r="J11" s="136"/>
      <c r="K11" s="136"/>
      <c r="L11" s="1"/>
      <c r="M11" s="1"/>
      <c r="N11" s="1"/>
      <c r="O11" s="129">
        <f t="shared" ref="O11:O18" si="2">A11</f>
        <v>0</v>
      </c>
      <c r="P11" s="98">
        <v>10</v>
      </c>
      <c r="Q11" s="130" t="s">
        <v>152</v>
      </c>
      <c r="R11" s="131" t="s">
        <v>146</v>
      </c>
      <c r="S11" s="135"/>
      <c r="T11" s="136">
        <v>0</v>
      </c>
      <c r="U11" s="136">
        <v>0</v>
      </c>
      <c r="V11" s="136">
        <v>0</v>
      </c>
      <c r="W11" s="136">
        <v>0</v>
      </c>
      <c r="X11" s="136"/>
      <c r="Y11" s="136"/>
      <c r="Z11" s="1"/>
    </row>
    <row r="12" spans="1:26" ht="14.25" customHeight="1">
      <c r="A12" s="129">
        <v>0.1</v>
      </c>
      <c r="B12" s="98">
        <v>11</v>
      </c>
      <c r="C12" s="130" t="s">
        <v>153</v>
      </c>
      <c r="D12" s="131" t="s">
        <v>146</v>
      </c>
      <c r="E12" s="135"/>
      <c r="F12" s="136">
        <v>0</v>
      </c>
      <c r="G12" s="136"/>
      <c r="H12" s="136"/>
      <c r="I12" s="136"/>
      <c r="J12" s="136"/>
      <c r="K12" s="136"/>
      <c r="L12" s="1"/>
      <c r="M12" s="1"/>
      <c r="N12" s="1"/>
      <c r="O12" s="129">
        <f t="shared" si="2"/>
        <v>0.1</v>
      </c>
      <c r="P12" s="98">
        <v>11</v>
      </c>
      <c r="Q12" s="130" t="s">
        <v>154</v>
      </c>
      <c r="R12" s="131" t="s">
        <v>146</v>
      </c>
      <c r="S12" s="135"/>
      <c r="T12" s="136">
        <v>1000</v>
      </c>
      <c r="U12" s="136">
        <v>1000</v>
      </c>
      <c r="V12" s="136">
        <v>1000</v>
      </c>
      <c r="W12" s="136">
        <v>1000</v>
      </c>
      <c r="X12" s="136"/>
      <c r="Y12" s="136"/>
      <c r="Z12" s="1"/>
    </row>
    <row r="13" spans="1:26" ht="14.25" customHeight="1">
      <c r="A13" s="129">
        <v>0.1</v>
      </c>
      <c r="B13" s="98">
        <v>12</v>
      </c>
      <c r="C13" s="130" t="s">
        <v>155</v>
      </c>
      <c r="D13" s="131" t="s">
        <v>146</v>
      </c>
      <c r="E13" s="135"/>
      <c r="F13" s="136">
        <v>1000</v>
      </c>
      <c r="G13" s="136">
        <v>1000</v>
      </c>
      <c r="H13" s="136">
        <v>1000</v>
      </c>
      <c r="I13" s="136">
        <v>1000</v>
      </c>
      <c r="J13" s="136">
        <v>1000</v>
      </c>
      <c r="K13" s="136">
        <v>1000</v>
      </c>
      <c r="L13" s="1"/>
      <c r="M13" s="1"/>
      <c r="N13" s="1"/>
      <c r="O13" s="129">
        <f t="shared" si="2"/>
        <v>0.1</v>
      </c>
      <c r="P13" s="98">
        <v>12</v>
      </c>
      <c r="Q13" s="130" t="s">
        <v>156</v>
      </c>
      <c r="R13" s="131" t="s">
        <v>146</v>
      </c>
      <c r="S13" s="135"/>
      <c r="T13" s="136">
        <v>1000</v>
      </c>
      <c r="U13" s="136">
        <v>1000</v>
      </c>
      <c r="V13" s="136">
        <v>1000</v>
      </c>
      <c r="W13" s="136">
        <v>1000</v>
      </c>
      <c r="X13" s="136"/>
      <c r="Y13" s="136"/>
      <c r="Z13" s="1"/>
    </row>
    <row r="14" spans="1:26" ht="14.25" customHeight="1">
      <c r="A14" s="129">
        <v>0.1</v>
      </c>
      <c r="B14" s="98">
        <v>13</v>
      </c>
      <c r="C14" s="130" t="s">
        <v>157</v>
      </c>
      <c r="D14" s="131" t="s">
        <v>146</v>
      </c>
      <c r="E14" s="135"/>
      <c r="F14" s="136">
        <v>0</v>
      </c>
      <c r="G14" s="136">
        <v>0</v>
      </c>
      <c r="H14" s="136">
        <v>0</v>
      </c>
      <c r="I14" s="136">
        <v>0</v>
      </c>
      <c r="J14" s="136"/>
      <c r="K14" s="136"/>
      <c r="L14" s="1"/>
      <c r="M14" s="1"/>
      <c r="N14" s="1"/>
      <c r="O14" s="129">
        <f t="shared" si="2"/>
        <v>0.1</v>
      </c>
      <c r="P14" s="98">
        <v>13</v>
      </c>
      <c r="Q14" s="130" t="s">
        <v>160</v>
      </c>
      <c r="R14" s="131" t="s">
        <v>146</v>
      </c>
      <c r="S14" s="135"/>
      <c r="T14" s="136">
        <v>0</v>
      </c>
      <c r="U14" s="136">
        <v>0</v>
      </c>
      <c r="V14" s="136">
        <v>0</v>
      </c>
      <c r="W14" s="136">
        <v>0</v>
      </c>
      <c r="X14" s="136"/>
      <c r="Y14" s="136"/>
      <c r="Z14" s="1"/>
    </row>
    <row r="15" spans="1:26" ht="14.25" customHeight="1">
      <c r="A15" s="129">
        <v>0.1</v>
      </c>
      <c r="B15" s="98">
        <v>14</v>
      </c>
      <c r="C15" s="130" t="s">
        <v>161</v>
      </c>
      <c r="D15" s="131" t="s">
        <v>146</v>
      </c>
      <c r="E15" s="135">
        <f>'Start-up'!D72</f>
        <v>2000</v>
      </c>
      <c r="F15" s="136">
        <v>200</v>
      </c>
      <c r="G15" s="136">
        <v>200</v>
      </c>
      <c r="H15" s="136">
        <v>200</v>
      </c>
      <c r="I15" s="136">
        <v>200</v>
      </c>
      <c r="J15" s="136">
        <v>300</v>
      </c>
      <c r="K15" s="136">
        <v>300</v>
      </c>
      <c r="L15" s="1"/>
      <c r="M15" s="1"/>
      <c r="N15" s="1"/>
      <c r="O15" s="129">
        <f t="shared" si="2"/>
        <v>0.1</v>
      </c>
      <c r="P15" s="98">
        <v>14</v>
      </c>
      <c r="Q15" s="130" t="s">
        <v>162</v>
      </c>
      <c r="R15" s="131" t="s">
        <v>146</v>
      </c>
      <c r="S15" s="135"/>
      <c r="T15" s="136">
        <v>200</v>
      </c>
      <c r="U15" s="136">
        <v>200</v>
      </c>
      <c r="V15" s="136">
        <v>200</v>
      </c>
      <c r="W15" s="136">
        <v>200</v>
      </c>
      <c r="X15" s="136"/>
      <c r="Y15" s="136"/>
      <c r="Z15" s="1"/>
    </row>
    <row r="16" spans="1:26" ht="14.25" customHeight="1">
      <c r="A16" s="129">
        <v>0.2</v>
      </c>
      <c r="B16" s="98">
        <v>15</v>
      </c>
      <c r="C16" s="130" t="s">
        <v>163</v>
      </c>
      <c r="D16" s="131" t="s">
        <v>146</v>
      </c>
      <c r="E16" s="135">
        <f>'Start-up'!D68+'Start-up'!D70+'Start-up'!D71</f>
        <v>5000</v>
      </c>
      <c r="F16" s="136">
        <v>100</v>
      </c>
      <c r="G16" s="136">
        <v>100</v>
      </c>
      <c r="H16" s="136">
        <v>100</v>
      </c>
      <c r="I16" s="136">
        <v>100</v>
      </c>
      <c r="J16" s="136">
        <v>200</v>
      </c>
      <c r="K16" s="136">
        <v>200</v>
      </c>
      <c r="L16" s="1"/>
      <c r="M16" s="1"/>
      <c r="N16" s="1"/>
      <c r="O16" s="129">
        <f t="shared" si="2"/>
        <v>0.2</v>
      </c>
      <c r="P16" s="98">
        <v>15</v>
      </c>
      <c r="Q16" s="130" t="s">
        <v>165</v>
      </c>
      <c r="R16" s="131" t="s">
        <v>146</v>
      </c>
      <c r="S16" s="135"/>
      <c r="T16" s="136"/>
      <c r="U16" s="136"/>
      <c r="V16" s="136"/>
      <c r="W16" s="136"/>
      <c r="X16" s="136"/>
      <c r="Y16" s="136"/>
      <c r="Z16" s="1"/>
    </row>
    <row r="17" spans="1:26" ht="14.25" customHeight="1">
      <c r="A17" s="129">
        <v>0.2</v>
      </c>
      <c r="B17" s="98">
        <v>16</v>
      </c>
      <c r="C17" s="130" t="s">
        <v>168</v>
      </c>
      <c r="D17" s="131" t="s">
        <v>146</v>
      </c>
      <c r="E17" s="135">
        <f>'Start-up'!D69</f>
        <v>2000</v>
      </c>
      <c r="F17" s="136">
        <v>500</v>
      </c>
      <c r="G17" s="136">
        <v>500</v>
      </c>
      <c r="H17" s="136">
        <v>500</v>
      </c>
      <c r="I17" s="136">
        <v>500</v>
      </c>
      <c r="J17" s="136">
        <v>500</v>
      </c>
      <c r="K17" s="136">
        <v>500</v>
      </c>
      <c r="L17" s="1"/>
      <c r="M17" s="1"/>
      <c r="N17" s="1"/>
      <c r="O17" s="129">
        <f t="shared" si="2"/>
        <v>0.2</v>
      </c>
      <c r="P17" s="98">
        <v>16</v>
      </c>
      <c r="Q17" s="130" t="s">
        <v>171</v>
      </c>
      <c r="R17" s="131" t="s">
        <v>146</v>
      </c>
      <c r="S17" s="135"/>
      <c r="T17" s="136"/>
      <c r="U17" s="136"/>
      <c r="V17" s="136"/>
      <c r="W17" s="136"/>
      <c r="X17" s="136"/>
      <c r="Y17" s="136"/>
      <c r="Z17" s="1"/>
    </row>
    <row r="18" spans="1:26" ht="14.25" customHeight="1">
      <c r="A18" s="129">
        <v>0.1</v>
      </c>
      <c r="B18" s="98">
        <v>16</v>
      </c>
      <c r="C18" s="130" t="s">
        <v>173</v>
      </c>
      <c r="D18" s="131" t="s">
        <v>146</v>
      </c>
      <c r="E18" s="135"/>
      <c r="F18" s="136"/>
      <c r="G18" s="136"/>
      <c r="H18" s="136"/>
      <c r="I18" s="136"/>
      <c r="J18" s="136"/>
      <c r="K18" s="136"/>
      <c r="L18" s="1"/>
      <c r="M18" s="1"/>
      <c r="N18" s="1"/>
      <c r="O18" s="129">
        <f t="shared" si="2"/>
        <v>0.1</v>
      </c>
      <c r="P18" s="98">
        <v>16</v>
      </c>
      <c r="Q18" s="130" t="s">
        <v>175</v>
      </c>
      <c r="R18" s="131" t="s">
        <v>146</v>
      </c>
      <c r="S18" s="135"/>
      <c r="T18" s="136"/>
      <c r="U18" s="136"/>
      <c r="V18" s="136"/>
      <c r="W18" s="136"/>
      <c r="X18" s="136"/>
      <c r="Y18" s="136"/>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8" customHeight="1">
      <c r="A22" s="1"/>
      <c r="B22" s="1"/>
      <c r="C22" s="141" t="s">
        <v>177</v>
      </c>
      <c r="D22" s="1"/>
      <c r="E22" s="143">
        <f t="shared" ref="E22:K22" si="3">SUM(E23:E30)</f>
        <v>1600</v>
      </c>
      <c r="F22" s="143">
        <f t="shared" si="3"/>
        <v>1840</v>
      </c>
      <c r="G22" s="143">
        <f t="shared" si="3"/>
        <v>2080</v>
      </c>
      <c r="H22" s="143">
        <f t="shared" si="3"/>
        <v>2320</v>
      </c>
      <c r="I22" s="143">
        <f t="shared" si="3"/>
        <v>2560</v>
      </c>
      <c r="J22" s="143">
        <f t="shared" si="3"/>
        <v>2830</v>
      </c>
      <c r="K22" s="143">
        <f t="shared" si="3"/>
        <v>3100</v>
      </c>
      <c r="L22" s="1"/>
      <c r="M22" s="1"/>
      <c r="N22" s="1"/>
      <c r="O22" s="1"/>
      <c r="P22" s="1"/>
      <c r="Q22" s="141" t="s">
        <v>182</v>
      </c>
      <c r="R22" s="1"/>
      <c r="S22" s="123">
        <f t="shared" ref="S22:Y22" si="4">E22</f>
        <v>1600</v>
      </c>
      <c r="T22" s="123">
        <f t="shared" si="4"/>
        <v>1840</v>
      </c>
      <c r="U22" s="123">
        <f t="shared" si="4"/>
        <v>2080</v>
      </c>
      <c r="V22" s="123">
        <f t="shared" si="4"/>
        <v>2320</v>
      </c>
      <c r="W22" s="123">
        <f t="shared" si="4"/>
        <v>2560</v>
      </c>
      <c r="X22" s="123">
        <f t="shared" si="4"/>
        <v>2830</v>
      </c>
      <c r="Y22" s="123">
        <f t="shared" si="4"/>
        <v>3100</v>
      </c>
      <c r="Z22" s="1"/>
    </row>
    <row r="23" spans="1:26" ht="14.25" customHeight="1">
      <c r="A23" s="1"/>
      <c r="B23" s="1"/>
      <c r="C23" s="130" t="str">
        <f t="shared" ref="C23:C30" si="5">C11</f>
        <v>Εδαφικές εγκαταστάσεις (Γη)</v>
      </c>
      <c r="D23" s="1"/>
      <c r="E23" s="146">
        <f t="shared" ref="E23:E30" si="6">E11*$A11</f>
        <v>0</v>
      </c>
      <c r="F23" s="146">
        <f t="shared" ref="F23:K23" si="7">E23+F11*$A11</f>
        <v>0</v>
      </c>
      <c r="G23" s="146">
        <f t="shared" si="7"/>
        <v>0</v>
      </c>
      <c r="H23" s="146">
        <f t="shared" si="7"/>
        <v>0</v>
      </c>
      <c r="I23" s="146">
        <f t="shared" si="7"/>
        <v>0</v>
      </c>
      <c r="J23" s="146">
        <f t="shared" si="7"/>
        <v>0</v>
      </c>
      <c r="K23" s="146">
        <f t="shared" si="7"/>
        <v>0</v>
      </c>
      <c r="L23" s="1"/>
      <c r="M23" s="1"/>
      <c r="N23" s="1"/>
      <c r="O23" s="1"/>
      <c r="P23" s="1"/>
      <c r="Q23" s="130" t="str">
        <f t="shared" ref="Q23:Q30" si="8">Q11</f>
        <v>Land lots</v>
      </c>
      <c r="R23" s="1"/>
      <c r="S23" s="146">
        <f t="shared" ref="S23:Y23" si="9">E23</f>
        <v>0</v>
      </c>
      <c r="T23" s="146">
        <f t="shared" si="9"/>
        <v>0</v>
      </c>
      <c r="U23" s="146">
        <f t="shared" si="9"/>
        <v>0</v>
      </c>
      <c r="V23" s="146">
        <f t="shared" si="9"/>
        <v>0</v>
      </c>
      <c r="W23" s="146">
        <f t="shared" si="9"/>
        <v>0</v>
      </c>
      <c r="X23" s="146">
        <f t="shared" si="9"/>
        <v>0</v>
      </c>
      <c r="Y23" s="146">
        <f t="shared" si="9"/>
        <v>0</v>
      </c>
      <c r="Z23" s="1"/>
    </row>
    <row r="24" spans="1:26" ht="14.25" customHeight="1">
      <c r="A24" s="1"/>
      <c r="B24" s="1"/>
      <c r="C24" s="130" t="str">
        <f t="shared" si="5"/>
        <v>Κτίρια &amp; τεχνικά έργα</v>
      </c>
      <c r="D24" s="1"/>
      <c r="E24" s="146">
        <f t="shared" si="6"/>
        <v>0</v>
      </c>
      <c r="F24" s="146">
        <f t="shared" ref="F24:K24" si="10">E24+F12*$A12</f>
        <v>0</v>
      </c>
      <c r="G24" s="146">
        <f t="shared" si="10"/>
        <v>0</v>
      </c>
      <c r="H24" s="146">
        <f t="shared" si="10"/>
        <v>0</v>
      </c>
      <c r="I24" s="146">
        <f t="shared" si="10"/>
        <v>0</v>
      </c>
      <c r="J24" s="146">
        <f t="shared" si="10"/>
        <v>0</v>
      </c>
      <c r="K24" s="146">
        <f t="shared" si="10"/>
        <v>0</v>
      </c>
      <c r="L24" s="1"/>
      <c r="M24" s="1"/>
      <c r="N24" s="1"/>
      <c r="O24" s="1"/>
      <c r="P24" s="1"/>
      <c r="Q24" s="130" t="str">
        <f t="shared" si="8"/>
        <v>Buildings</v>
      </c>
      <c r="R24" s="1"/>
      <c r="S24" s="146">
        <f t="shared" ref="S24:Y24" si="11">E24</f>
        <v>0</v>
      </c>
      <c r="T24" s="146">
        <f t="shared" si="11"/>
        <v>0</v>
      </c>
      <c r="U24" s="146">
        <f t="shared" si="11"/>
        <v>0</v>
      </c>
      <c r="V24" s="146">
        <f t="shared" si="11"/>
        <v>0</v>
      </c>
      <c r="W24" s="146">
        <f t="shared" si="11"/>
        <v>0</v>
      </c>
      <c r="X24" s="146">
        <f t="shared" si="11"/>
        <v>0</v>
      </c>
      <c r="Y24" s="146">
        <f t="shared" si="11"/>
        <v>0</v>
      </c>
      <c r="Z24" s="1"/>
    </row>
    <row r="25" spans="1:26" ht="14.25" customHeight="1">
      <c r="A25" s="1"/>
      <c r="B25" s="1"/>
      <c r="C25" s="130" t="str">
        <f t="shared" si="5"/>
        <v>Μηχανήματα-Τεχνικές Εγκαταστάσεις</v>
      </c>
      <c r="D25" s="1"/>
      <c r="E25" s="146">
        <f t="shared" si="6"/>
        <v>0</v>
      </c>
      <c r="F25" s="146">
        <f t="shared" ref="F25:K25" si="12">E25+F13*$A13</f>
        <v>100</v>
      </c>
      <c r="G25" s="146">
        <f t="shared" si="12"/>
        <v>200</v>
      </c>
      <c r="H25" s="146">
        <f t="shared" si="12"/>
        <v>300</v>
      </c>
      <c r="I25" s="146">
        <f t="shared" si="12"/>
        <v>400</v>
      </c>
      <c r="J25" s="146">
        <f t="shared" si="12"/>
        <v>500</v>
      </c>
      <c r="K25" s="146">
        <f t="shared" si="12"/>
        <v>600</v>
      </c>
      <c r="L25" s="1"/>
      <c r="M25" s="1"/>
      <c r="N25" s="1"/>
      <c r="O25" s="1"/>
      <c r="P25" s="1"/>
      <c r="Q25" s="130" t="str">
        <f t="shared" si="8"/>
        <v>Machinery</v>
      </c>
      <c r="R25" s="1"/>
      <c r="S25" s="146">
        <f t="shared" ref="S25:Y25" si="13">E25</f>
        <v>0</v>
      </c>
      <c r="T25" s="146">
        <f t="shared" si="13"/>
        <v>100</v>
      </c>
      <c r="U25" s="146">
        <f t="shared" si="13"/>
        <v>200</v>
      </c>
      <c r="V25" s="146">
        <f t="shared" si="13"/>
        <v>300</v>
      </c>
      <c r="W25" s="146">
        <f t="shared" si="13"/>
        <v>400</v>
      </c>
      <c r="X25" s="146">
        <f t="shared" si="13"/>
        <v>500</v>
      </c>
      <c r="Y25" s="146">
        <f t="shared" si="13"/>
        <v>600</v>
      </c>
      <c r="Z25" s="1"/>
    </row>
    <row r="26" spans="1:26" ht="14.25" customHeight="1">
      <c r="A26" s="1"/>
      <c r="B26" s="1"/>
      <c r="C26" s="130" t="str">
        <f t="shared" si="5"/>
        <v>Μεταφορικά Μέσα</v>
      </c>
      <c r="D26" s="1"/>
      <c r="E26" s="146">
        <f t="shared" si="6"/>
        <v>0</v>
      </c>
      <c r="F26" s="146">
        <f t="shared" ref="F26:K26" si="14">E26+F14*$A14</f>
        <v>0</v>
      </c>
      <c r="G26" s="146">
        <f t="shared" si="14"/>
        <v>0</v>
      </c>
      <c r="H26" s="146">
        <f t="shared" si="14"/>
        <v>0</v>
      </c>
      <c r="I26" s="146">
        <f t="shared" si="14"/>
        <v>0</v>
      </c>
      <c r="J26" s="146">
        <f t="shared" si="14"/>
        <v>0</v>
      </c>
      <c r="K26" s="146">
        <f t="shared" si="14"/>
        <v>0</v>
      </c>
      <c r="L26" s="1"/>
      <c r="M26" s="1"/>
      <c r="N26" s="1"/>
      <c r="O26" s="1"/>
      <c r="P26" s="1"/>
      <c r="Q26" s="130" t="str">
        <f t="shared" si="8"/>
        <v>Transpoertation Means</v>
      </c>
      <c r="R26" s="1"/>
      <c r="S26" s="146">
        <f t="shared" ref="S26:Y26" si="15">E26</f>
        <v>0</v>
      </c>
      <c r="T26" s="146">
        <f t="shared" si="15"/>
        <v>0</v>
      </c>
      <c r="U26" s="146">
        <f t="shared" si="15"/>
        <v>0</v>
      </c>
      <c r="V26" s="146">
        <f t="shared" si="15"/>
        <v>0</v>
      </c>
      <c r="W26" s="146">
        <f t="shared" si="15"/>
        <v>0</v>
      </c>
      <c r="X26" s="146">
        <f t="shared" si="15"/>
        <v>0</v>
      </c>
      <c r="Y26" s="146">
        <f t="shared" si="15"/>
        <v>0</v>
      </c>
      <c r="Z26" s="1"/>
    </row>
    <row r="27" spans="1:26" ht="14.25" customHeight="1">
      <c r="A27" s="1"/>
      <c r="B27" s="1"/>
      <c r="C27" s="130" t="str">
        <f t="shared" si="5"/>
        <v>Έπιπλα και λοιπός εξοπλισμός</v>
      </c>
      <c r="D27" s="1"/>
      <c r="E27" s="146">
        <f t="shared" si="6"/>
        <v>200</v>
      </c>
      <c r="F27" s="146">
        <f t="shared" ref="F27:K27" si="16">E27+F15*$A15</f>
        <v>220</v>
      </c>
      <c r="G27" s="146">
        <f t="shared" si="16"/>
        <v>240</v>
      </c>
      <c r="H27" s="146">
        <f t="shared" si="16"/>
        <v>260</v>
      </c>
      <c r="I27" s="146">
        <f t="shared" si="16"/>
        <v>280</v>
      </c>
      <c r="J27" s="146">
        <f t="shared" si="16"/>
        <v>310</v>
      </c>
      <c r="K27" s="146">
        <f t="shared" si="16"/>
        <v>340</v>
      </c>
      <c r="L27" s="1"/>
      <c r="M27" s="1"/>
      <c r="N27" s="1"/>
      <c r="O27" s="1"/>
      <c r="P27" s="1"/>
      <c r="Q27" s="130" t="str">
        <f t="shared" si="8"/>
        <v>Furniture etc</v>
      </c>
      <c r="R27" s="1"/>
      <c r="S27" s="146">
        <f t="shared" ref="S27:Y27" si="17">E27</f>
        <v>200</v>
      </c>
      <c r="T27" s="146">
        <f t="shared" si="17"/>
        <v>220</v>
      </c>
      <c r="U27" s="146">
        <f t="shared" si="17"/>
        <v>240</v>
      </c>
      <c r="V27" s="146">
        <f t="shared" si="17"/>
        <v>260</v>
      </c>
      <c r="W27" s="146">
        <f t="shared" si="17"/>
        <v>280</v>
      </c>
      <c r="X27" s="146">
        <f t="shared" si="17"/>
        <v>310</v>
      </c>
      <c r="Y27" s="146">
        <f t="shared" si="17"/>
        <v>340</v>
      </c>
      <c r="Z27" s="1"/>
    </row>
    <row r="28" spans="1:26" ht="14.25" customHeight="1">
      <c r="A28" s="1"/>
      <c r="B28" s="1"/>
      <c r="C28" s="130" t="str">
        <f t="shared" si="5"/>
        <v>Λοιπός ηλεκτρονικός εξοπλισμός</v>
      </c>
      <c r="D28" s="1"/>
      <c r="E28" s="146">
        <f t="shared" si="6"/>
        <v>1000</v>
      </c>
      <c r="F28" s="146">
        <f t="shared" ref="F28:K28" si="18">E28+F16*$A16</f>
        <v>1020</v>
      </c>
      <c r="G28" s="146">
        <f t="shared" si="18"/>
        <v>1040</v>
      </c>
      <c r="H28" s="146">
        <f t="shared" si="18"/>
        <v>1060</v>
      </c>
      <c r="I28" s="146">
        <f t="shared" si="18"/>
        <v>1080</v>
      </c>
      <c r="J28" s="146">
        <f t="shared" si="18"/>
        <v>1120</v>
      </c>
      <c r="K28" s="146">
        <f t="shared" si="18"/>
        <v>1160</v>
      </c>
      <c r="L28" s="1"/>
      <c r="M28" s="1"/>
      <c r="N28" s="1"/>
      <c r="O28" s="1"/>
      <c r="P28" s="1"/>
      <c r="Q28" s="130" t="str">
        <f t="shared" si="8"/>
        <v>Electronic Equipment</v>
      </c>
      <c r="R28" s="1"/>
      <c r="S28" s="146">
        <f t="shared" ref="S28:Y28" si="19">E28</f>
        <v>1000</v>
      </c>
      <c r="T28" s="146">
        <f t="shared" si="19"/>
        <v>1020</v>
      </c>
      <c r="U28" s="146">
        <f t="shared" si="19"/>
        <v>1040</v>
      </c>
      <c r="V28" s="146">
        <f t="shared" si="19"/>
        <v>1060</v>
      </c>
      <c r="W28" s="146">
        <f t="shared" si="19"/>
        <v>1080</v>
      </c>
      <c r="X28" s="146">
        <f t="shared" si="19"/>
        <v>1120</v>
      </c>
      <c r="Y28" s="146">
        <f t="shared" si="19"/>
        <v>1160</v>
      </c>
      <c r="Z28" s="1"/>
    </row>
    <row r="29" spans="1:26" ht="14.25" customHeight="1">
      <c r="A29" s="1"/>
      <c r="B29" s="1"/>
      <c r="C29" s="130" t="str">
        <f t="shared" si="5"/>
        <v>Λογισμικά</v>
      </c>
      <c r="D29" s="1"/>
      <c r="E29" s="146">
        <f t="shared" si="6"/>
        <v>400</v>
      </c>
      <c r="F29" s="146">
        <f t="shared" ref="F29:K29" si="20">E29+F17*$A17</f>
        <v>500</v>
      </c>
      <c r="G29" s="146">
        <f t="shared" si="20"/>
        <v>600</v>
      </c>
      <c r="H29" s="146">
        <f t="shared" si="20"/>
        <v>700</v>
      </c>
      <c r="I29" s="146">
        <f t="shared" si="20"/>
        <v>800</v>
      </c>
      <c r="J29" s="146">
        <f t="shared" si="20"/>
        <v>900</v>
      </c>
      <c r="K29" s="146">
        <f t="shared" si="20"/>
        <v>1000</v>
      </c>
      <c r="L29" s="1"/>
      <c r="M29" s="1"/>
      <c r="N29" s="1"/>
      <c r="O29" s="1"/>
      <c r="P29" s="1"/>
      <c r="Q29" s="130" t="str">
        <f t="shared" si="8"/>
        <v>Software</v>
      </c>
      <c r="R29" s="1"/>
      <c r="S29" s="146">
        <f t="shared" ref="S29:Y29" si="21">E29</f>
        <v>400</v>
      </c>
      <c r="T29" s="146">
        <f t="shared" si="21"/>
        <v>500</v>
      </c>
      <c r="U29" s="146">
        <f t="shared" si="21"/>
        <v>600</v>
      </c>
      <c r="V29" s="146">
        <f t="shared" si="21"/>
        <v>700</v>
      </c>
      <c r="W29" s="146">
        <f t="shared" si="21"/>
        <v>800</v>
      </c>
      <c r="X29" s="146">
        <f t="shared" si="21"/>
        <v>900</v>
      </c>
      <c r="Y29" s="146">
        <f t="shared" si="21"/>
        <v>1000</v>
      </c>
      <c r="Z29" s="1"/>
    </row>
    <row r="30" spans="1:26" ht="14.25" customHeight="1">
      <c r="A30" s="1"/>
      <c r="B30" s="1"/>
      <c r="C30" s="130" t="str">
        <f t="shared" si="5"/>
        <v>Αϋλα περιουσιακά</v>
      </c>
      <c r="D30" s="1"/>
      <c r="E30" s="146">
        <f t="shared" si="6"/>
        <v>0</v>
      </c>
      <c r="F30" s="146">
        <f t="shared" ref="F30:K30" si="22">E30+F18*$A18</f>
        <v>0</v>
      </c>
      <c r="G30" s="146">
        <f t="shared" si="22"/>
        <v>0</v>
      </c>
      <c r="H30" s="146">
        <f t="shared" si="22"/>
        <v>0</v>
      </c>
      <c r="I30" s="146">
        <f t="shared" si="22"/>
        <v>0</v>
      </c>
      <c r="J30" s="146">
        <f t="shared" si="22"/>
        <v>0</v>
      </c>
      <c r="K30" s="146">
        <f t="shared" si="22"/>
        <v>0</v>
      </c>
      <c r="L30" s="1"/>
      <c r="M30" s="1"/>
      <c r="N30" s="1"/>
      <c r="O30" s="1"/>
      <c r="P30" s="1"/>
      <c r="Q30" s="130" t="str">
        <f t="shared" si="8"/>
        <v>Non tangible assets</v>
      </c>
      <c r="R30" s="1"/>
      <c r="S30" s="146">
        <f t="shared" ref="S30:Y30" si="23">E30</f>
        <v>0</v>
      </c>
      <c r="T30" s="146">
        <f t="shared" si="23"/>
        <v>0</v>
      </c>
      <c r="U30" s="146">
        <f t="shared" si="23"/>
        <v>0</v>
      </c>
      <c r="V30" s="146">
        <f t="shared" si="23"/>
        <v>0</v>
      </c>
      <c r="W30" s="146">
        <f t="shared" si="23"/>
        <v>0</v>
      </c>
      <c r="X30" s="146">
        <f t="shared" si="23"/>
        <v>0</v>
      </c>
      <c r="Y30" s="146">
        <f t="shared" si="23"/>
        <v>0</v>
      </c>
      <c r="Z30" s="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127"/>
  <sheetViews>
    <sheetView workbookViewId="0">
      <pane ySplit="1" topLeftCell="A2" activePane="bottomLeft" state="frozen"/>
      <selection pane="bottomLeft" activeCell="B3" sqref="B3"/>
    </sheetView>
  </sheetViews>
  <sheetFormatPr defaultColWidth="17.28515625" defaultRowHeight="15" customHeight="1"/>
  <cols>
    <col min="1" max="1" width="8.85546875" customWidth="1"/>
    <col min="2" max="2" width="50.140625" customWidth="1"/>
    <col min="3" max="3" width="6.85546875" customWidth="1"/>
    <col min="4" max="4" width="9.7109375" customWidth="1"/>
    <col min="5" max="5" width="15" customWidth="1"/>
    <col min="6" max="6" width="13.85546875" customWidth="1"/>
    <col min="7" max="7" width="16.28515625" customWidth="1"/>
    <col min="8" max="9" width="14.7109375" customWidth="1"/>
    <col min="10" max="11" width="15.7109375" customWidth="1"/>
    <col min="12" max="14" width="8.85546875" customWidth="1"/>
    <col min="15" max="15" width="5.140625" customWidth="1"/>
    <col min="16" max="16" width="37.42578125" customWidth="1"/>
    <col min="17" max="17" width="7.28515625" customWidth="1"/>
    <col min="18" max="21" width="12.42578125" customWidth="1"/>
    <col min="22" max="22" width="11.7109375" customWidth="1"/>
    <col min="23" max="24" width="12.42578125" customWidth="1"/>
  </cols>
  <sheetData>
    <row r="1" spans="1:24" ht="16.5" customHeight="1">
      <c r="A1" s="164" t="s">
        <v>208</v>
      </c>
      <c r="B1" s="165"/>
      <c r="C1" s="165"/>
      <c r="D1" s="165"/>
      <c r="E1" s="66" t="s">
        <v>52</v>
      </c>
      <c r="F1" s="66" t="s">
        <v>53</v>
      </c>
      <c r="G1" s="66" t="s">
        <v>54</v>
      </c>
      <c r="H1" s="66" t="s">
        <v>55</v>
      </c>
      <c r="I1" s="66" t="s">
        <v>56</v>
      </c>
      <c r="J1" s="66" t="s">
        <v>57</v>
      </c>
      <c r="K1" s="66" t="s">
        <v>58</v>
      </c>
      <c r="L1" s="165"/>
      <c r="M1" s="165"/>
      <c r="N1" s="165"/>
      <c r="O1" s="165"/>
      <c r="P1" s="165"/>
      <c r="Q1" s="165"/>
      <c r="R1" s="66" t="s">
        <v>52</v>
      </c>
      <c r="S1" s="66" t="s">
        <v>53</v>
      </c>
      <c r="T1" s="66" t="s">
        <v>54</v>
      </c>
      <c r="U1" s="66" t="s">
        <v>55</v>
      </c>
      <c r="V1" s="66" t="s">
        <v>56</v>
      </c>
      <c r="W1" s="66" t="s">
        <v>57</v>
      </c>
      <c r="X1" s="66" t="s">
        <v>58</v>
      </c>
    </row>
    <row r="2" spans="1:24" ht="14.25" customHeight="1">
      <c r="A2" s="1"/>
      <c r="B2" s="1"/>
      <c r="C2" s="1"/>
      <c r="D2" s="1"/>
      <c r="E2" s="1"/>
      <c r="F2" s="1"/>
      <c r="G2" s="1"/>
      <c r="H2" s="1"/>
      <c r="I2" s="1"/>
      <c r="J2" s="1"/>
      <c r="K2" s="1"/>
      <c r="L2" s="1"/>
      <c r="M2" s="1"/>
      <c r="N2" s="1"/>
      <c r="O2" s="1"/>
      <c r="P2" s="1"/>
      <c r="Q2" s="1"/>
      <c r="R2" s="1"/>
      <c r="S2" s="1"/>
      <c r="T2" s="1"/>
      <c r="U2" s="1"/>
      <c r="V2" s="1"/>
      <c r="W2" s="1"/>
      <c r="X2" s="1"/>
    </row>
    <row r="3" spans="1:24" ht="14.25" customHeight="1">
      <c r="A3" s="1"/>
      <c r="B3" s="166"/>
      <c r="C3" s="1"/>
      <c r="D3" s="1"/>
      <c r="E3" s="1"/>
      <c r="F3" s="1"/>
      <c r="G3" s="1"/>
      <c r="H3" s="1"/>
      <c r="I3" s="1"/>
      <c r="J3" s="1"/>
      <c r="K3" s="1"/>
      <c r="L3" s="1"/>
      <c r="M3" s="1"/>
      <c r="N3" s="1"/>
      <c r="O3" s="1"/>
      <c r="P3" s="1"/>
      <c r="Q3" s="1"/>
      <c r="R3" s="1"/>
      <c r="S3" s="1"/>
      <c r="T3" s="1"/>
      <c r="U3" s="1"/>
      <c r="V3" s="1"/>
      <c r="W3" s="1"/>
      <c r="X3" s="1"/>
    </row>
    <row r="4" spans="1:24" ht="14.25" customHeight="1">
      <c r="A4" s="1"/>
      <c r="B4" s="1"/>
      <c r="C4" s="1"/>
      <c r="D4" s="1"/>
      <c r="E4" s="1"/>
      <c r="F4" s="1"/>
      <c r="G4" s="1"/>
      <c r="H4" s="1"/>
      <c r="I4" s="1"/>
      <c r="J4" s="1"/>
      <c r="K4" s="1"/>
      <c r="L4" s="1"/>
      <c r="M4" s="1"/>
      <c r="N4" s="1"/>
      <c r="O4" s="1"/>
      <c r="P4" s="1"/>
      <c r="Q4" s="1"/>
      <c r="R4" s="1"/>
      <c r="S4" s="1"/>
      <c r="T4" s="1"/>
      <c r="U4" s="1"/>
      <c r="V4" s="1"/>
      <c r="W4" s="1"/>
      <c r="X4" s="1"/>
    </row>
    <row r="5" spans="1:24" ht="14.25" customHeight="1">
      <c r="A5" s="1"/>
      <c r="B5" s="1"/>
      <c r="C5" s="1"/>
      <c r="D5" s="1"/>
      <c r="E5" s="1"/>
      <c r="F5" s="1"/>
      <c r="G5" s="1"/>
      <c r="H5" s="1"/>
      <c r="I5" s="1"/>
      <c r="J5" s="1"/>
      <c r="K5" s="1"/>
      <c r="L5" s="1"/>
      <c r="M5" s="1"/>
      <c r="N5" s="1"/>
      <c r="O5" s="1"/>
      <c r="P5" s="1"/>
      <c r="Q5" s="1"/>
      <c r="R5" s="1"/>
      <c r="S5" s="1"/>
      <c r="T5" s="1"/>
      <c r="U5" s="1"/>
      <c r="V5" s="1"/>
      <c r="W5" s="1"/>
      <c r="X5" s="1"/>
    </row>
    <row r="6" spans="1:24" ht="14.25" customHeight="1">
      <c r="A6" s="1"/>
      <c r="B6" s="167" t="s">
        <v>215</v>
      </c>
      <c r="C6" s="168"/>
      <c r="D6" s="168"/>
      <c r="E6" s="169"/>
      <c r="F6" s="169"/>
      <c r="G6" s="169"/>
      <c r="H6" s="169"/>
      <c r="I6" s="169"/>
      <c r="J6" s="169"/>
      <c r="K6" s="169"/>
      <c r="L6" s="1"/>
      <c r="M6" s="1"/>
      <c r="N6" s="1"/>
      <c r="O6" s="1"/>
      <c r="P6" s="1"/>
      <c r="Q6" s="1"/>
      <c r="R6" s="1"/>
      <c r="S6" s="1"/>
      <c r="T6" s="1"/>
      <c r="U6" s="1"/>
      <c r="V6" s="1"/>
      <c r="W6" s="1"/>
      <c r="X6" s="1"/>
    </row>
    <row r="7" spans="1:24" ht="14.25" customHeight="1">
      <c r="A7" s="1"/>
      <c r="B7" s="171"/>
      <c r="C7" s="1"/>
      <c r="D7" s="1"/>
      <c r="E7" s="1"/>
      <c r="F7" s="1"/>
      <c r="G7" s="1"/>
      <c r="H7" s="1"/>
      <c r="I7" s="1"/>
      <c r="J7" s="1"/>
      <c r="K7" s="1"/>
      <c r="L7" s="1"/>
      <c r="M7" s="1"/>
      <c r="N7" s="1"/>
      <c r="O7" s="1"/>
      <c r="P7" s="1"/>
      <c r="Q7" s="1"/>
      <c r="R7" s="1"/>
      <c r="S7" s="1"/>
      <c r="T7" s="1"/>
      <c r="U7" s="1"/>
      <c r="V7" s="1"/>
      <c r="W7" s="1"/>
      <c r="X7" s="1"/>
    </row>
    <row r="8" spans="1:24" ht="14.25" customHeight="1">
      <c r="A8" s="1"/>
      <c r="B8" s="172"/>
      <c r="C8" s="173"/>
      <c r="D8" s="173"/>
      <c r="E8" s="173"/>
      <c r="F8" s="173"/>
      <c r="G8" s="173"/>
      <c r="H8" s="173"/>
      <c r="I8" s="173"/>
      <c r="J8" s="173"/>
      <c r="K8" s="173"/>
      <c r="L8" s="1"/>
      <c r="M8" s="1"/>
      <c r="N8" s="1"/>
      <c r="O8" s="1"/>
      <c r="P8" s="1"/>
      <c r="Q8" s="1"/>
      <c r="R8" s="1"/>
      <c r="S8" s="1"/>
      <c r="T8" s="1"/>
      <c r="U8" s="1"/>
      <c r="V8" s="1"/>
      <c r="W8" s="1"/>
      <c r="X8" s="1"/>
    </row>
    <row r="9" spans="1:24" ht="14.25" customHeight="1">
      <c r="A9" s="1"/>
      <c r="B9" s="174" t="s">
        <v>221</v>
      </c>
      <c r="C9" s="1"/>
      <c r="D9" s="1"/>
      <c r="E9" s="175">
        <f>Op_Inc!G5</f>
        <v>129600.00000000001</v>
      </c>
      <c r="F9" s="175">
        <f>Op_Inc!H5</f>
        <v>403919.99999999988</v>
      </c>
      <c r="G9" s="175">
        <f>Op_Inc!I5</f>
        <v>1026000</v>
      </c>
      <c r="H9" s="175">
        <f>Op_Inc!J5</f>
        <v>1995840.0000000005</v>
      </c>
      <c r="I9" s="175">
        <f>Op_Inc!K5</f>
        <v>3278879.9999999995</v>
      </c>
      <c r="J9" s="175">
        <f>Op_Inc!L5</f>
        <v>4860000</v>
      </c>
      <c r="K9" s="175">
        <f>Op_Inc!M5</f>
        <v>6706800</v>
      </c>
      <c r="L9" s="1"/>
      <c r="M9" s="1"/>
      <c r="N9" s="1"/>
      <c r="O9" s="1"/>
      <c r="P9" s="1"/>
      <c r="Q9" s="1"/>
      <c r="R9" s="1"/>
      <c r="S9" s="1"/>
      <c r="T9" s="1"/>
      <c r="U9" s="1"/>
      <c r="V9" s="1"/>
      <c r="W9" s="1"/>
      <c r="X9" s="1"/>
    </row>
    <row r="10" spans="1:24" ht="14.25" customHeight="1">
      <c r="A10" s="1"/>
      <c r="B10" s="174" t="s">
        <v>228</v>
      </c>
      <c r="C10" s="1"/>
      <c r="D10" s="1"/>
      <c r="E10" s="175">
        <f>Op_Ex!G7</f>
        <v>23200</v>
      </c>
      <c r="F10" s="175">
        <f>Op_Ex!H7</f>
        <v>63800</v>
      </c>
      <c r="G10" s="175">
        <f>Op_Ex!I7</f>
        <v>145000</v>
      </c>
      <c r="H10" s="175">
        <f>Op_Ex!J7</f>
        <v>255200</v>
      </c>
      <c r="I10" s="175">
        <f>Op_Ex!K7</f>
        <v>382800</v>
      </c>
      <c r="J10" s="175">
        <f>Op_Ex!L7</f>
        <v>522000</v>
      </c>
      <c r="K10" s="175">
        <f>Op_Ex!M7</f>
        <v>667000</v>
      </c>
      <c r="L10" s="1"/>
      <c r="M10" s="1"/>
      <c r="N10" s="1"/>
      <c r="O10" s="1"/>
      <c r="P10" s="1"/>
      <c r="Q10" s="1"/>
      <c r="R10" s="1"/>
      <c r="S10" s="1"/>
      <c r="T10" s="1"/>
      <c r="U10" s="1"/>
      <c r="V10" s="1"/>
      <c r="W10" s="1"/>
      <c r="X10" s="1"/>
    </row>
    <row r="11" spans="1:24" ht="14.25" customHeight="1">
      <c r="A11" s="1"/>
      <c r="B11" s="174"/>
      <c r="C11" s="1"/>
      <c r="D11" s="1"/>
      <c r="E11" s="177"/>
      <c r="F11" s="177"/>
      <c r="G11" s="177"/>
      <c r="H11" s="177"/>
      <c r="I11" s="177"/>
      <c r="J11" s="177"/>
      <c r="K11" s="177"/>
      <c r="L11" s="1"/>
      <c r="M11" s="1"/>
      <c r="N11" s="1"/>
      <c r="O11" s="1"/>
      <c r="P11" s="1"/>
      <c r="Q11" s="1"/>
      <c r="R11" s="1"/>
      <c r="S11" s="1"/>
      <c r="T11" s="1"/>
      <c r="U11" s="1"/>
      <c r="V11" s="1"/>
      <c r="W11" s="1"/>
      <c r="X11" s="1"/>
    </row>
    <row r="12" spans="1:24">
      <c r="A12" s="1"/>
      <c r="B12" s="178" t="s">
        <v>231</v>
      </c>
      <c r="C12" s="1"/>
      <c r="D12" s="1"/>
      <c r="E12" s="179">
        <f t="shared" ref="E12:K12" si="0">E9-E10</f>
        <v>106400.00000000001</v>
      </c>
      <c r="F12" s="179">
        <f t="shared" si="0"/>
        <v>340119.99999999988</v>
      </c>
      <c r="G12" s="179">
        <f t="shared" si="0"/>
        <v>881000</v>
      </c>
      <c r="H12" s="179">
        <f t="shared" si="0"/>
        <v>1740640.0000000005</v>
      </c>
      <c r="I12" s="179">
        <f t="shared" si="0"/>
        <v>2896079.9999999995</v>
      </c>
      <c r="J12" s="179">
        <f t="shared" si="0"/>
        <v>4338000</v>
      </c>
      <c r="K12" s="179">
        <f t="shared" si="0"/>
        <v>6039800</v>
      </c>
      <c r="L12" s="1"/>
      <c r="M12" s="1"/>
      <c r="N12" s="1"/>
      <c r="O12" s="1"/>
      <c r="P12" s="1"/>
      <c r="Q12" s="1"/>
      <c r="R12" s="1"/>
      <c r="S12" s="1"/>
      <c r="T12" s="1"/>
      <c r="U12" s="1"/>
      <c r="V12" s="1"/>
      <c r="W12" s="1"/>
      <c r="X12" s="1"/>
    </row>
    <row r="13" spans="1:24" ht="14.25" customHeight="1">
      <c r="A13" s="1"/>
      <c r="B13" s="174" t="s">
        <v>232</v>
      </c>
      <c r="C13" s="1"/>
      <c r="D13" s="1"/>
      <c r="E13" s="175">
        <f>Op_Ex!G6</f>
        <v>53200</v>
      </c>
      <c r="F13" s="175">
        <f>Op_Ex!H6</f>
        <v>61000</v>
      </c>
      <c r="G13" s="175">
        <f>Op_Ex!I6</f>
        <v>155900</v>
      </c>
      <c r="H13" s="175">
        <f>Op_Ex!J6</f>
        <v>307700</v>
      </c>
      <c r="I13" s="175">
        <f>Op_Ex!K6</f>
        <v>571200</v>
      </c>
      <c r="J13" s="175">
        <f>Op_Ex!L6</f>
        <v>823600</v>
      </c>
      <c r="K13" s="175">
        <f>Op_Ex!M6</f>
        <v>1087300</v>
      </c>
      <c r="L13" s="1"/>
      <c r="M13" s="1"/>
      <c r="N13" s="1"/>
      <c r="O13" s="1"/>
      <c r="P13" s="1"/>
      <c r="Q13" s="1"/>
      <c r="R13" s="1"/>
      <c r="S13" s="1"/>
      <c r="T13" s="1"/>
      <c r="U13" s="1"/>
      <c r="V13" s="1"/>
      <c r="W13" s="1"/>
      <c r="X13" s="1"/>
    </row>
    <row r="14" spans="1:24" ht="16.5" customHeight="1">
      <c r="A14" s="1"/>
      <c r="B14" s="174"/>
      <c r="C14" s="1"/>
      <c r="D14" s="1"/>
      <c r="E14" s="177"/>
      <c r="F14" s="177"/>
      <c r="G14" s="177"/>
      <c r="H14" s="177"/>
      <c r="I14" s="177"/>
      <c r="J14" s="177"/>
      <c r="K14" s="177"/>
      <c r="L14" s="1"/>
      <c r="M14" s="1"/>
      <c r="N14" s="1"/>
      <c r="O14" s="1"/>
      <c r="P14" s="1"/>
      <c r="Q14" s="1"/>
      <c r="R14" s="1"/>
      <c r="S14" s="1"/>
      <c r="T14" s="1"/>
      <c r="U14" s="1"/>
      <c r="V14" s="1"/>
      <c r="W14" s="1"/>
      <c r="X14" s="1"/>
    </row>
    <row r="15" spans="1:24" ht="16.5" customHeight="1">
      <c r="A15" s="1"/>
      <c r="B15" s="174"/>
      <c r="C15" s="1"/>
      <c r="D15" s="1"/>
      <c r="E15" s="177"/>
      <c r="F15" s="177"/>
      <c r="G15" s="177"/>
      <c r="H15" s="177"/>
      <c r="I15" s="177"/>
      <c r="J15" s="177"/>
      <c r="K15" s="177"/>
      <c r="L15" s="1"/>
      <c r="M15" s="1"/>
      <c r="N15" s="1"/>
      <c r="O15" s="180"/>
      <c r="P15" s="1"/>
      <c r="Q15" s="1"/>
      <c r="R15" s="1"/>
      <c r="S15" s="1"/>
      <c r="T15" s="1"/>
      <c r="U15" s="1"/>
      <c r="V15" s="1"/>
      <c r="W15" s="1"/>
      <c r="X15" s="1"/>
    </row>
    <row r="16" spans="1:24" ht="16.5" customHeight="1">
      <c r="A16" s="1"/>
      <c r="B16" s="174"/>
      <c r="C16" s="1"/>
      <c r="D16" s="1"/>
      <c r="E16" s="177"/>
      <c r="F16" s="177"/>
      <c r="G16" s="177"/>
      <c r="H16" s="177"/>
      <c r="I16" s="177"/>
      <c r="J16" s="177"/>
      <c r="K16" s="177"/>
      <c r="L16" s="1"/>
      <c r="M16" s="1"/>
      <c r="N16" s="1"/>
      <c r="O16" s="1"/>
      <c r="P16" s="1"/>
      <c r="Q16" s="1"/>
      <c r="R16" s="1"/>
      <c r="S16" s="1"/>
      <c r="T16" s="1"/>
      <c r="U16" s="1"/>
      <c r="V16" s="1"/>
      <c r="W16" s="1"/>
      <c r="X16" s="1"/>
    </row>
    <row r="17" spans="1:24" ht="16.5" customHeight="1">
      <c r="A17" s="1"/>
      <c r="B17" s="174"/>
      <c r="C17" s="1"/>
      <c r="D17" s="1"/>
      <c r="E17" s="177"/>
      <c r="F17" s="177"/>
      <c r="G17" s="177"/>
      <c r="H17" s="177"/>
      <c r="I17" s="177"/>
      <c r="J17" s="177"/>
      <c r="K17" s="177"/>
      <c r="L17" s="1"/>
      <c r="M17" s="1"/>
      <c r="N17" s="1"/>
      <c r="O17" s="1"/>
      <c r="P17" s="1"/>
      <c r="Q17" s="1"/>
      <c r="R17" s="1"/>
      <c r="S17" s="1"/>
      <c r="T17" s="1"/>
      <c r="U17" s="1"/>
      <c r="V17" s="1"/>
      <c r="W17" s="1"/>
      <c r="X17" s="1"/>
    </row>
    <row r="18" spans="1:24" ht="16.5" customHeight="1">
      <c r="A18" s="1"/>
      <c r="B18" s="178" t="s">
        <v>233</v>
      </c>
      <c r="C18" s="1"/>
      <c r="D18" s="1"/>
      <c r="E18" s="179">
        <f t="shared" ref="E18:K18" si="1">E12-E13</f>
        <v>53200.000000000015</v>
      </c>
      <c r="F18" s="179">
        <f t="shared" si="1"/>
        <v>279119.99999999988</v>
      </c>
      <c r="G18" s="179">
        <f t="shared" si="1"/>
        <v>725100</v>
      </c>
      <c r="H18" s="179">
        <f t="shared" si="1"/>
        <v>1432940.0000000005</v>
      </c>
      <c r="I18" s="179">
        <f t="shared" si="1"/>
        <v>2324879.9999999995</v>
      </c>
      <c r="J18" s="179">
        <f t="shared" si="1"/>
        <v>3514400</v>
      </c>
      <c r="K18" s="179">
        <f t="shared" si="1"/>
        <v>4952500</v>
      </c>
      <c r="L18" s="1"/>
      <c r="M18" s="1"/>
      <c r="N18" s="1"/>
      <c r="O18" s="1"/>
      <c r="P18" s="1"/>
      <c r="Q18" s="1"/>
      <c r="R18" s="1"/>
      <c r="S18" s="1"/>
      <c r="T18" s="1"/>
      <c r="U18" s="1"/>
      <c r="V18" s="1"/>
      <c r="W18" s="1"/>
      <c r="X18" s="1"/>
    </row>
    <row r="19" spans="1:24" ht="14.25" customHeight="1">
      <c r="A19" s="1"/>
      <c r="B19" s="174" t="s">
        <v>177</v>
      </c>
      <c r="C19" s="1"/>
      <c r="D19" s="1"/>
      <c r="E19" s="175">
        <f>Cap_Ex!E22</f>
        <v>1600</v>
      </c>
      <c r="F19" s="175">
        <f>Cap_Ex!F22</f>
        <v>1840</v>
      </c>
      <c r="G19" s="175">
        <f>Cap_Ex!G22</f>
        <v>2080</v>
      </c>
      <c r="H19" s="175">
        <f>Cap_Ex!H22</f>
        <v>2320</v>
      </c>
      <c r="I19" s="175">
        <f>Cap_Ex!I22</f>
        <v>2560</v>
      </c>
      <c r="J19" s="175">
        <f>Cap_Ex!J22</f>
        <v>2830</v>
      </c>
      <c r="K19" s="175">
        <f>Cap_Ex!K22</f>
        <v>3100</v>
      </c>
      <c r="L19" s="1"/>
      <c r="M19" s="1"/>
      <c r="N19" s="1"/>
      <c r="O19" s="1"/>
      <c r="P19" s="1"/>
      <c r="Q19" s="1"/>
      <c r="R19" s="1"/>
      <c r="S19" s="1"/>
      <c r="T19" s="1"/>
      <c r="U19" s="1"/>
      <c r="V19" s="1"/>
      <c r="W19" s="1"/>
      <c r="X19" s="1"/>
    </row>
    <row r="20" spans="1:24" ht="14.25" customHeight="1">
      <c r="A20" s="1"/>
      <c r="B20" s="174"/>
      <c r="C20" s="1"/>
      <c r="D20" s="1"/>
      <c r="E20" s="177"/>
      <c r="F20" s="177"/>
      <c r="G20" s="177"/>
      <c r="H20" s="177"/>
      <c r="I20" s="177"/>
      <c r="J20" s="177"/>
      <c r="K20" s="177"/>
      <c r="L20" s="1"/>
      <c r="M20" s="1"/>
      <c r="N20" s="1"/>
      <c r="O20" s="1"/>
      <c r="P20" s="1"/>
      <c r="Q20" s="1"/>
      <c r="R20" s="1"/>
      <c r="S20" s="1"/>
      <c r="T20" s="1"/>
      <c r="U20" s="1"/>
      <c r="V20" s="1"/>
      <c r="W20" s="1"/>
      <c r="X20" s="1"/>
    </row>
    <row r="21" spans="1:24" ht="14.25" customHeight="1">
      <c r="A21" s="1"/>
      <c r="B21" s="174"/>
      <c r="C21" s="1"/>
      <c r="D21" s="1"/>
      <c r="E21" s="177"/>
      <c r="F21" s="177"/>
      <c r="G21" s="177"/>
      <c r="H21" s="177"/>
      <c r="I21" s="177"/>
      <c r="J21" s="177"/>
      <c r="K21" s="177"/>
      <c r="L21" s="1"/>
      <c r="M21" s="1"/>
      <c r="N21" s="1"/>
      <c r="O21" s="1"/>
      <c r="P21" s="1"/>
      <c r="Q21" s="1"/>
      <c r="R21" s="1"/>
      <c r="S21" s="1"/>
      <c r="T21" s="1"/>
      <c r="U21" s="1"/>
      <c r="V21" s="1"/>
      <c r="W21" s="1"/>
      <c r="X21" s="1"/>
    </row>
    <row r="22" spans="1:24">
      <c r="A22" s="1"/>
      <c r="B22" s="178" t="s">
        <v>234</v>
      </c>
      <c r="C22" s="1"/>
      <c r="D22" s="1"/>
      <c r="E22" s="179">
        <f t="shared" ref="E22:K22" si="2">E18-E19</f>
        <v>51600.000000000015</v>
      </c>
      <c r="F22" s="179">
        <f t="shared" si="2"/>
        <v>277279.99999999988</v>
      </c>
      <c r="G22" s="179">
        <f t="shared" si="2"/>
        <v>723020</v>
      </c>
      <c r="H22" s="179">
        <f t="shared" si="2"/>
        <v>1430620.0000000005</v>
      </c>
      <c r="I22" s="179">
        <f t="shared" si="2"/>
        <v>2322319.9999999995</v>
      </c>
      <c r="J22" s="179">
        <f t="shared" si="2"/>
        <v>3511570</v>
      </c>
      <c r="K22" s="179">
        <f t="shared" si="2"/>
        <v>4949400</v>
      </c>
      <c r="L22" s="1"/>
      <c r="M22" s="1"/>
      <c r="N22" s="1"/>
      <c r="O22" s="1"/>
      <c r="P22" s="181" t="s">
        <v>235</v>
      </c>
      <c r="Q22" s="1"/>
      <c r="R22" s="182"/>
      <c r="S22" s="182"/>
      <c r="T22" s="182"/>
      <c r="U22" s="182"/>
      <c r="V22" s="182"/>
      <c r="W22" s="1"/>
      <c r="X22" s="1"/>
    </row>
    <row r="23" spans="1:24" ht="14.25" customHeight="1">
      <c r="A23" s="1"/>
      <c r="B23" s="174" t="s">
        <v>236</v>
      </c>
      <c r="C23" s="1"/>
      <c r="D23" s="1"/>
      <c r="E23" s="175"/>
      <c r="F23" s="175"/>
      <c r="G23" s="175"/>
      <c r="H23" s="175"/>
      <c r="I23" s="175"/>
      <c r="J23" s="175"/>
      <c r="K23" s="175"/>
      <c r="L23" s="183"/>
      <c r="M23" s="183"/>
      <c r="N23" s="183"/>
      <c r="O23" s="184"/>
      <c r="P23" s="185" t="s">
        <v>237</v>
      </c>
      <c r="Q23" s="131" t="s">
        <v>238</v>
      </c>
      <c r="R23" s="186">
        <v>7.0000000000000007E-2</v>
      </c>
      <c r="S23" s="187">
        <f t="shared" ref="S23:X23" si="3">R23</f>
        <v>7.0000000000000007E-2</v>
      </c>
      <c r="T23" s="187">
        <f t="shared" si="3"/>
        <v>7.0000000000000007E-2</v>
      </c>
      <c r="U23" s="187">
        <f t="shared" si="3"/>
        <v>7.0000000000000007E-2</v>
      </c>
      <c r="V23" s="187">
        <f t="shared" si="3"/>
        <v>7.0000000000000007E-2</v>
      </c>
      <c r="W23" s="187">
        <f t="shared" si="3"/>
        <v>7.0000000000000007E-2</v>
      </c>
      <c r="X23" s="187">
        <f t="shared" si="3"/>
        <v>7.0000000000000007E-2</v>
      </c>
    </row>
    <row r="24" spans="1:24" ht="14.25" customHeight="1">
      <c r="A24" s="1"/>
      <c r="B24" s="174" t="s">
        <v>239</v>
      </c>
      <c r="C24" s="1"/>
      <c r="D24" s="1"/>
      <c r="E24" s="1"/>
      <c r="F24" s="175">
        <f t="shared" ref="F24:K24" si="4">R23*E72</f>
        <v>0</v>
      </c>
      <c r="G24" s="175">
        <f t="shared" si="4"/>
        <v>0</v>
      </c>
      <c r="H24" s="175">
        <f t="shared" si="4"/>
        <v>0</v>
      </c>
      <c r="I24" s="175">
        <f t="shared" si="4"/>
        <v>0</v>
      </c>
      <c r="J24" s="175">
        <f t="shared" si="4"/>
        <v>0</v>
      </c>
      <c r="K24" s="175">
        <f t="shared" si="4"/>
        <v>0</v>
      </c>
      <c r="L24" s="1"/>
      <c r="M24" s="1"/>
      <c r="N24" s="1"/>
      <c r="O24" s="1"/>
      <c r="P24" s="188"/>
      <c r="Q24" s="131"/>
      <c r="R24" s="188"/>
      <c r="S24" s="188"/>
      <c r="T24" s="188"/>
      <c r="U24" s="188"/>
      <c r="V24" s="188"/>
      <c r="W24" s="188"/>
      <c r="X24" s="188"/>
    </row>
    <row r="25" spans="1:24" ht="14.25" customHeight="1">
      <c r="A25" s="1"/>
      <c r="B25" s="174" t="s">
        <v>240</v>
      </c>
      <c r="C25" s="1"/>
      <c r="D25" s="1"/>
      <c r="E25" s="177"/>
      <c r="F25" s="177"/>
      <c r="G25" s="177"/>
      <c r="H25" s="177"/>
      <c r="I25" s="189"/>
      <c r="J25" s="189"/>
      <c r="K25" s="189"/>
      <c r="L25" s="1"/>
      <c r="M25" s="1"/>
      <c r="N25" s="1"/>
      <c r="O25" s="1"/>
      <c r="P25" s="1"/>
      <c r="Q25" s="1"/>
      <c r="R25" s="1"/>
      <c r="S25" s="1"/>
      <c r="T25" s="1"/>
      <c r="U25" s="1"/>
      <c r="V25" s="1"/>
      <c r="W25" s="1"/>
      <c r="X25" s="1"/>
    </row>
    <row r="26" spans="1:24" ht="14.25" customHeight="1">
      <c r="A26" s="1"/>
      <c r="B26" s="174"/>
      <c r="C26" s="1"/>
      <c r="D26" s="1"/>
      <c r="E26" s="177"/>
      <c r="F26" s="177"/>
      <c r="G26" s="177"/>
      <c r="H26" s="177"/>
      <c r="I26" s="189"/>
      <c r="J26" s="189"/>
      <c r="K26" s="189"/>
      <c r="L26" s="1"/>
      <c r="M26" s="1"/>
      <c r="N26" s="1"/>
      <c r="O26" s="1"/>
      <c r="P26" s="1"/>
      <c r="Q26" s="1"/>
      <c r="R26" s="1"/>
      <c r="S26" s="1"/>
      <c r="T26" s="1"/>
      <c r="U26" s="1"/>
      <c r="V26" s="1"/>
      <c r="W26" s="1"/>
      <c r="X26" s="1"/>
    </row>
    <row r="27" spans="1:24">
      <c r="A27" s="1"/>
      <c r="B27" s="178" t="s">
        <v>241</v>
      </c>
      <c r="C27" s="1"/>
      <c r="D27" s="1"/>
      <c r="E27" s="179">
        <f t="shared" ref="E27:K27" si="5">E22-E23-E24</f>
        <v>51600.000000000015</v>
      </c>
      <c r="F27" s="179">
        <f t="shared" si="5"/>
        <v>277279.99999999988</v>
      </c>
      <c r="G27" s="179">
        <f t="shared" si="5"/>
        <v>723020</v>
      </c>
      <c r="H27" s="179">
        <f t="shared" si="5"/>
        <v>1430620.0000000005</v>
      </c>
      <c r="I27" s="179">
        <f t="shared" si="5"/>
        <v>2322319.9999999995</v>
      </c>
      <c r="J27" s="179">
        <f t="shared" si="5"/>
        <v>3511570</v>
      </c>
      <c r="K27" s="179">
        <f t="shared" si="5"/>
        <v>4949400</v>
      </c>
      <c r="L27" s="1"/>
      <c r="M27" s="1"/>
      <c r="N27" s="1"/>
      <c r="O27" s="1"/>
      <c r="P27" s="181" t="s">
        <v>242</v>
      </c>
      <c r="Q27" s="1"/>
      <c r="R27" s="182"/>
      <c r="S27" s="182"/>
      <c r="T27" s="182"/>
      <c r="U27" s="182"/>
      <c r="V27" s="182"/>
      <c r="W27" s="182"/>
      <c r="X27" s="182"/>
    </row>
    <row r="28" spans="1:24" ht="14.25" customHeight="1">
      <c r="A28" s="1"/>
      <c r="B28" s="174" t="s">
        <v>243</v>
      </c>
      <c r="C28" s="1"/>
      <c r="D28" s="1"/>
      <c r="E28" s="190">
        <f t="shared" ref="E28:K28" si="6">SUM(R31:R32)</f>
        <v>13528.000000000005</v>
      </c>
      <c r="F28" s="190">
        <f t="shared" si="6"/>
        <v>88002.399999999965</v>
      </c>
      <c r="G28" s="190">
        <f t="shared" si="6"/>
        <v>235096.6</v>
      </c>
      <c r="H28" s="190">
        <f t="shared" si="6"/>
        <v>468604.60000000015</v>
      </c>
      <c r="I28" s="190">
        <f t="shared" si="6"/>
        <v>762865.59999999986</v>
      </c>
      <c r="J28" s="190">
        <f t="shared" si="6"/>
        <v>1155318.1000000001</v>
      </c>
      <c r="K28" s="190">
        <f t="shared" si="6"/>
        <v>1629802</v>
      </c>
      <c r="L28" s="183"/>
      <c r="M28" s="183"/>
      <c r="N28" s="183"/>
      <c r="O28" s="184"/>
      <c r="P28" s="185" t="s">
        <v>244</v>
      </c>
      <c r="Q28" s="131" t="s">
        <v>238</v>
      </c>
      <c r="R28" s="191">
        <f t="shared" ref="R28:X28" si="7">IF(R33&lt;=0,0%,IF(R33&lt;50000,26%,33%))</f>
        <v>0.33</v>
      </c>
      <c r="S28" s="191">
        <f t="shared" si="7"/>
        <v>0.33</v>
      </c>
      <c r="T28" s="191">
        <f t="shared" si="7"/>
        <v>0.33</v>
      </c>
      <c r="U28" s="191">
        <f t="shared" si="7"/>
        <v>0.33</v>
      </c>
      <c r="V28" s="191">
        <f t="shared" si="7"/>
        <v>0.33</v>
      </c>
      <c r="W28" s="191">
        <f t="shared" si="7"/>
        <v>0.33</v>
      </c>
      <c r="X28" s="191">
        <f t="shared" si="7"/>
        <v>0.33</v>
      </c>
    </row>
    <row r="29" spans="1:24" ht="14.25" customHeight="1">
      <c r="A29" s="1"/>
      <c r="B29" s="174"/>
      <c r="C29" s="1"/>
      <c r="D29" s="1"/>
      <c r="E29" s="177"/>
      <c r="F29" s="177"/>
      <c r="G29" s="177"/>
      <c r="H29" s="177"/>
      <c r="I29" s="177"/>
      <c r="J29" s="177"/>
      <c r="K29" s="177"/>
      <c r="L29" s="1"/>
      <c r="M29" s="1"/>
      <c r="N29" s="1"/>
      <c r="O29" s="1"/>
      <c r="P29" s="1"/>
      <c r="Q29" s="1"/>
      <c r="R29" s="1"/>
      <c r="S29" s="1"/>
      <c r="T29" s="1"/>
      <c r="U29" s="1"/>
      <c r="V29" s="1"/>
      <c r="W29" s="1"/>
      <c r="X29" s="1"/>
    </row>
    <row r="30" spans="1:24" ht="14.25" customHeight="1">
      <c r="A30" s="1"/>
      <c r="B30" s="174"/>
      <c r="C30" s="1"/>
      <c r="D30" s="1"/>
      <c r="E30" s="177"/>
      <c r="F30" s="177"/>
      <c r="G30" s="177"/>
      <c r="H30" s="177"/>
      <c r="I30" s="177"/>
      <c r="J30" s="177"/>
      <c r="K30" s="177"/>
      <c r="L30" s="1"/>
      <c r="M30" s="1"/>
      <c r="N30" s="1"/>
      <c r="O30" s="1"/>
      <c r="P30" s="1"/>
      <c r="Q30" s="1"/>
      <c r="R30" s="1"/>
      <c r="S30" s="1"/>
      <c r="T30" s="1"/>
      <c r="U30" s="1"/>
      <c r="V30" s="1"/>
      <c r="W30" s="1"/>
      <c r="X30" s="1"/>
    </row>
    <row r="31" spans="1:24">
      <c r="A31" s="1"/>
      <c r="B31" s="178" t="s">
        <v>245</v>
      </c>
      <c r="C31" s="1"/>
      <c r="D31" s="1"/>
      <c r="E31" s="179">
        <f t="shared" ref="E31:K31" si="8">E27-E28</f>
        <v>38072.000000000007</v>
      </c>
      <c r="F31" s="179">
        <f t="shared" si="8"/>
        <v>189277.59999999992</v>
      </c>
      <c r="G31" s="179">
        <f t="shared" si="8"/>
        <v>487923.4</v>
      </c>
      <c r="H31" s="179">
        <f t="shared" si="8"/>
        <v>962015.40000000037</v>
      </c>
      <c r="I31" s="179">
        <f t="shared" si="8"/>
        <v>1559454.3999999997</v>
      </c>
      <c r="J31" s="179">
        <f t="shared" si="8"/>
        <v>2356251.9</v>
      </c>
      <c r="K31" s="179">
        <f t="shared" si="8"/>
        <v>3319598</v>
      </c>
      <c r="L31" s="1"/>
      <c r="M31" s="1"/>
      <c r="N31" s="1"/>
      <c r="O31" s="1"/>
      <c r="P31" s="1"/>
      <c r="Q31" s="1"/>
      <c r="R31" s="175">
        <f t="shared" ref="R31:X31" si="9">IF(R33&lt;0,0,IF(R33&lt;50000,R33*0.26,50000*0.26))</f>
        <v>13000</v>
      </c>
      <c r="S31" s="175">
        <f t="shared" si="9"/>
        <v>13000</v>
      </c>
      <c r="T31" s="175">
        <f t="shared" si="9"/>
        <v>13000</v>
      </c>
      <c r="U31" s="175">
        <f t="shared" si="9"/>
        <v>13000</v>
      </c>
      <c r="V31" s="175">
        <f t="shared" si="9"/>
        <v>13000</v>
      </c>
      <c r="W31" s="175">
        <f t="shared" si="9"/>
        <v>13000</v>
      </c>
      <c r="X31" s="175">
        <f t="shared" si="9"/>
        <v>13000</v>
      </c>
    </row>
    <row r="32" spans="1:24" ht="14.25" customHeight="1">
      <c r="A32" s="1"/>
      <c r="B32" s="192" t="s">
        <v>246</v>
      </c>
      <c r="C32" s="1"/>
      <c r="D32" s="1"/>
      <c r="E32" s="1"/>
      <c r="F32" s="1"/>
      <c r="G32" s="1"/>
      <c r="H32" s="1"/>
      <c r="I32" s="1"/>
      <c r="J32" s="1"/>
      <c r="K32" s="1"/>
      <c r="L32" s="1"/>
      <c r="M32" s="1"/>
      <c r="N32" s="1"/>
      <c r="O32" s="1"/>
      <c r="P32" s="1"/>
      <c r="Q32" s="1"/>
      <c r="R32" s="175">
        <f t="shared" ref="R32:X32" si="10">IF(R33&lt;0,0,IF(R33&lt;50000,0,(R33-50000)*0.33))</f>
        <v>528.00000000000477</v>
      </c>
      <c r="S32" s="175">
        <f t="shared" si="10"/>
        <v>75002.399999999965</v>
      </c>
      <c r="T32" s="175">
        <f t="shared" si="10"/>
        <v>222096.6</v>
      </c>
      <c r="U32" s="175">
        <f t="shared" si="10"/>
        <v>455604.60000000015</v>
      </c>
      <c r="V32" s="175">
        <f t="shared" si="10"/>
        <v>749865.59999999986</v>
      </c>
      <c r="W32" s="175">
        <f t="shared" si="10"/>
        <v>1142318.1000000001</v>
      </c>
      <c r="X32" s="175">
        <f t="shared" si="10"/>
        <v>1616802</v>
      </c>
    </row>
    <row r="33" spans="1:24" ht="14.25" customHeight="1">
      <c r="A33" s="1"/>
      <c r="B33" s="174" t="s">
        <v>247</v>
      </c>
      <c r="C33" s="193">
        <f>100%-C35-C34</f>
        <v>4.9999999999999975E-2</v>
      </c>
      <c r="D33" s="1"/>
      <c r="E33" s="175">
        <f t="shared" ref="E33:K33" si="11">E31-E35-E34</f>
        <v>1903.5999999999967</v>
      </c>
      <c r="F33" s="175">
        <f t="shared" si="11"/>
        <v>9463.8799999999846</v>
      </c>
      <c r="G33" s="175">
        <f t="shared" si="11"/>
        <v>24396.169999999966</v>
      </c>
      <c r="H33" s="175">
        <f t="shared" si="11"/>
        <v>48100.770000000019</v>
      </c>
      <c r="I33" s="175">
        <f t="shared" si="11"/>
        <v>77972.719999999958</v>
      </c>
      <c r="J33" s="175">
        <f t="shared" si="11"/>
        <v>117812.59499999994</v>
      </c>
      <c r="K33" s="175">
        <f t="shared" si="11"/>
        <v>165979.89999999979</v>
      </c>
      <c r="L33" s="1"/>
      <c r="M33" s="1"/>
      <c r="N33" s="1"/>
      <c r="O33" s="1"/>
      <c r="P33" s="1" t="s">
        <v>249</v>
      </c>
      <c r="Q33" s="1"/>
      <c r="R33" s="180">
        <f t="shared" ref="R33:X33" si="12">IF(Q33&lt;0,Q33+E27,E27)</f>
        <v>51600.000000000015</v>
      </c>
      <c r="S33" s="180">
        <f t="shared" si="12"/>
        <v>277279.99999999988</v>
      </c>
      <c r="T33" s="180">
        <f t="shared" si="12"/>
        <v>723020</v>
      </c>
      <c r="U33" s="180">
        <f t="shared" si="12"/>
        <v>1430620.0000000005</v>
      </c>
      <c r="V33" s="180">
        <f t="shared" si="12"/>
        <v>2322319.9999999995</v>
      </c>
      <c r="W33" s="180">
        <f t="shared" si="12"/>
        <v>3511570</v>
      </c>
      <c r="X33" s="180">
        <f t="shared" si="12"/>
        <v>4949400</v>
      </c>
    </row>
    <row r="34" spans="1:24" ht="14.25" customHeight="1">
      <c r="A34" s="1"/>
      <c r="B34" s="174" t="s">
        <v>251</v>
      </c>
      <c r="C34" s="186">
        <v>0.05</v>
      </c>
      <c r="D34" s="1"/>
      <c r="E34" s="175">
        <f t="shared" ref="E34:K34" si="13">MAX(E31*$C$34,0)</f>
        <v>1903.6000000000004</v>
      </c>
      <c r="F34" s="175">
        <f t="shared" si="13"/>
        <v>9463.8799999999956</v>
      </c>
      <c r="G34" s="175">
        <f t="shared" si="13"/>
        <v>24396.170000000002</v>
      </c>
      <c r="H34" s="175">
        <f t="shared" si="13"/>
        <v>48100.770000000019</v>
      </c>
      <c r="I34" s="175">
        <f t="shared" si="13"/>
        <v>77972.719999999987</v>
      </c>
      <c r="J34" s="175">
        <f t="shared" si="13"/>
        <v>117812.595</v>
      </c>
      <c r="K34" s="175">
        <f t="shared" si="13"/>
        <v>165979.90000000002</v>
      </c>
      <c r="L34" s="1"/>
      <c r="M34" s="1"/>
      <c r="N34" s="1"/>
      <c r="O34" s="1"/>
      <c r="P34" s="1"/>
      <c r="Q34" s="1"/>
      <c r="R34" s="1"/>
      <c r="S34" s="1"/>
      <c r="T34" s="1"/>
      <c r="U34" s="1"/>
      <c r="V34" s="1"/>
      <c r="W34" s="1"/>
      <c r="X34" s="1"/>
    </row>
    <row r="35" spans="1:24" ht="14.25" customHeight="1">
      <c r="A35" s="1"/>
      <c r="B35" s="174" t="s">
        <v>252</v>
      </c>
      <c r="C35" s="186">
        <v>0.9</v>
      </c>
      <c r="D35" s="1"/>
      <c r="E35" s="198">
        <f t="shared" ref="E35:K35" si="14">MAX(E31*$C$35,0)</f>
        <v>34264.80000000001</v>
      </c>
      <c r="F35" s="198">
        <f t="shared" si="14"/>
        <v>170349.83999999994</v>
      </c>
      <c r="G35" s="198">
        <f t="shared" si="14"/>
        <v>439131.06000000006</v>
      </c>
      <c r="H35" s="198">
        <f t="shared" si="14"/>
        <v>865813.86000000034</v>
      </c>
      <c r="I35" s="198">
        <f t="shared" si="14"/>
        <v>1403508.9599999997</v>
      </c>
      <c r="J35" s="198">
        <f t="shared" si="14"/>
        <v>2120626.71</v>
      </c>
      <c r="K35" s="198">
        <f t="shared" si="14"/>
        <v>2987638.2</v>
      </c>
      <c r="L35" s="1"/>
      <c r="M35" s="1"/>
      <c r="N35" s="1"/>
      <c r="O35" s="1"/>
      <c r="P35" s="166" t="s">
        <v>254</v>
      </c>
      <c r="Q35" s="1"/>
      <c r="R35" s="200">
        <f t="shared" ref="R35:X35" si="15">E28/E27</f>
        <v>0.26217054263565892</v>
      </c>
      <c r="S35" s="200">
        <f t="shared" si="15"/>
        <v>0.31737738026543566</v>
      </c>
      <c r="T35" s="200">
        <f t="shared" si="15"/>
        <v>0.3251591933833089</v>
      </c>
      <c r="U35" s="200">
        <f t="shared" si="15"/>
        <v>0.32755350826914204</v>
      </c>
      <c r="V35" s="200">
        <f t="shared" si="15"/>
        <v>0.32849288642392094</v>
      </c>
      <c r="W35" s="200">
        <f t="shared" si="15"/>
        <v>0.32900329482254381</v>
      </c>
      <c r="X35" s="200">
        <f t="shared" si="15"/>
        <v>0.32929284357699923</v>
      </c>
    </row>
    <row r="36" spans="1:24" ht="14.25" customHeight="1">
      <c r="A36" s="1"/>
      <c r="B36" s="202"/>
      <c r="C36" s="183"/>
      <c r="D36" s="183"/>
      <c r="E36" s="183"/>
      <c r="F36" s="183"/>
      <c r="G36" s="183"/>
      <c r="H36" s="183"/>
      <c r="I36" s="183"/>
      <c r="J36" s="183"/>
      <c r="K36" s="183"/>
      <c r="L36" s="1"/>
      <c r="M36" s="1"/>
      <c r="N36" s="1"/>
      <c r="O36" s="1"/>
      <c r="P36" s="1"/>
      <c r="Q36" s="1"/>
      <c r="R36" s="1"/>
      <c r="S36" s="1"/>
      <c r="T36" s="1"/>
      <c r="U36" s="1"/>
      <c r="V36" s="1"/>
      <c r="W36" s="1"/>
      <c r="X36" s="1"/>
    </row>
    <row r="37" spans="1:24" ht="14.25" customHeight="1">
      <c r="A37" s="1"/>
      <c r="B37" s="1"/>
      <c r="C37" s="1"/>
      <c r="D37" s="1"/>
      <c r="E37" s="1"/>
      <c r="F37" s="1"/>
      <c r="G37" s="1"/>
      <c r="H37" s="1"/>
      <c r="I37" s="1"/>
      <c r="J37" s="1"/>
      <c r="K37" s="1"/>
      <c r="L37" s="1"/>
      <c r="M37" s="1"/>
      <c r="N37" s="1"/>
      <c r="O37" s="1"/>
      <c r="P37" s="1"/>
      <c r="Q37" s="1"/>
      <c r="R37" s="1"/>
      <c r="S37" s="1"/>
      <c r="T37" s="1"/>
      <c r="U37" s="1"/>
      <c r="V37" s="1"/>
      <c r="W37" s="1"/>
      <c r="X37" s="1"/>
    </row>
    <row r="38" spans="1:24" ht="14.25" customHeight="1">
      <c r="A38" s="1"/>
      <c r="B38" s="1"/>
      <c r="C38" s="1"/>
      <c r="D38" s="1"/>
      <c r="E38" s="1"/>
      <c r="F38" s="1"/>
      <c r="G38" s="203"/>
      <c r="H38" s="203"/>
      <c r="I38" s="1"/>
      <c r="J38" s="1"/>
      <c r="K38" s="1"/>
      <c r="L38" s="1"/>
      <c r="M38" s="1"/>
      <c r="N38" s="1"/>
      <c r="O38" s="1"/>
      <c r="P38" s="1"/>
      <c r="Q38" s="1"/>
      <c r="R38" s="1"/>
      <c r="S38" s="1"/>
      <c r="T38" s="1"/>
      <c r="U38" s="1"/>
      <c r="V38" s="1"/>
      <c r="W38" s="1"/>
      <c r="X38" s="1"/>
    </row>
    <row r="39" spans="1:24" ht="14.25" customHeight="1">
      <c r="A39" s="1"/>
      <c r="B39" s="1"/>
      <c r="C39" s="1"/>
      <c r="D39" s="1"/>
      <c r="E39" s="1"/>
      <c r="F39" s="1"/>
      <c r="G39" s="1"/>
      <c r="H39" s="1"/>
      <c r="I39" s="1"/>
      <c r="J39" s="1"/>
      <c r="K39" s="1"/>
      <c r="L39" s="1"/>
      <c r="M39" s="1"/>
      <c r="N39" s="1"/>
      <c r="O39" s="1"/>
      <c r="P39" s="1"/>
      <c r="Q39" s="1"/>
      <c r="R39" s="1"/>
      <c r="S39" s="1"/>
      <c r="T39" s="1"/>
      <c r="U39" s="1"/>
      <c r="V39" s="1"/>
      <c r="W39" s="1"/>
      <c r="X39" s="1"/>
    </row>
    <row r="40" spans="1:24" ht="14.25" customHeight="1">
      <c r="A40" s="1"/>
      <c r="B40" s="1"/>
      <c r="C40" s="1"/>
      <c r="D40" s="1"/>
      <c r="E40" s="1"/>
      <c r="F40" s="1"/>
      <c r="G40" s="1"/>
      <c r="H40" s="1"/>
      <c r="I40" s="1"/>
      <c r="J40" s="1"/>
      <c r="K40" s="1"/>
      <c r="L40" s="1"/>
      <c r="M40" s="1"/>
      <c r="N40" s="1"/>
      <c r="O40" s="1"/>
      <c r="P40" s="1"/>
      <c r="Q40" s="1"/>
      <c r="R40" s="1"/>
      <c r="S40" s="1"/>
      <c r="T40" s="1"/>
      <c r="U40" s="1"/>
      <c r="V40" s="1"/>
      <c r="W40" s="1"/>
      <c r="X40" s="1"/>
    </row>
    <row r="41" spans="1:24" ht="14.25" customHeight="1">
      <c r="A41" s="1"/>
      <c r="B41" s="167" t="s">
        <v>256</v>
      </c>
      <c r="C41" s="168"/>
      <c r="D41" s="168"/>
      <c r="E41" s="169"/>
      <c r="F41" s="169"/>
      <c r="G41" s="169"/>
      <c r="H41" s="169"/>
      <c r="I41" s="169"/>
      <c r="J41" s="169"/>
      <c r="K41" s="169"/>
      <c r="L41" s="1"/>
      <c r="M41" s="1"/>
      <c r="N41" s="1"/>
      <c r="O41" s="1"/>
      <c r="P41" s="1"/>
      <c r="Q41" s="1"/>
      <c r="R41" s="1"/>
      <c r="S41" s="1"/>
      <c r="T41" s="1"/>
      <c r="U41" s="1"/>
      <c r="V41" s="1"/>
      <c r="W41" s="1"/>
      <c r="X41" s="1"/>
    </row>
    <row r="42" spans="1:24" ht="14.25" customHeight="1">
      <c r="A42" s="1"/>
      <c r="B42" s="171"/>
      <c r="C42" s="1"/>
      <c r="D42" s="1"/>
      <c r="E42" s="1"/>
      <c r="F42" s="1"/>
      <c r="G42" s="1"/>
      <c r="H42" s="1"/>
      <c r="I42" s="1"/>
      <c r="J42" s="1"/>
      <c r="K42" s="1"/>
      <c r="L42" s="1"/>
      <c r="M42" s="1"/>
      <c r="N42" s="1"/>
      <c r="O42" s="1"/>
      <c r="P42" s="1"/>
      <c r="Q42" s="1"/>
      <c r="R42" s="1"/>
      <c r="S42" s="1"/>
      <c r="T42" s="1"/>
      <c r="U42" s="1"/>
      <c r="V42" s="1"/>
      <c r="W42" s="1"/>
      <c r="X42" s="1"/>
    </row>
    <row r="43" spans="1:24" ht="14.25" customHeight="1">
      <c r="A43" s="1"/>
      <c r="B43" s="171"/>
      <c r="C43" s="1"/>
      <c r="D43" s="1"/>
      <c r="E43" s="1"/>
      <c r="F43" s="1"/>
      <c r="G43" s="1"/>
      <c r="H43" s="1"/>
      <c r="I43" s="1"/>
      <c r="J43" s="1"/>
      <c r="K43" s="1"/>
      <c r="L43" s="1"/>
      <c r="M43" s="1"/>
      <c r="N43" s="1"/>
      <c r="O43" s="1"/>
      <c r="P43" s="1"/>
      <c r="Q43" s="1"/>
      <c r="R43" s="1"/>
      <c r="S43" s="1"/>
      <c r="T43" s="1"/>
      <c r="U43" s="1"/>
      <c r="V43" s="1"/>
      <c r="W43" s="1"/>
      <c r="X43" s="1"/>
    </row>
    <row r="44" spans="1:24" ht="14.25" customHeight="1">
      <c r="A44" s="1"/>
      <c r="B44" s="171"/>
      <c r="C44" s="1"/>
      <c r="D44" s="1"/>
      <c r="E44" s="1"/>
      <c r="F44" s="1"/>
      <c r="G44" s="204"/>
      <c r="H44" s="204"/>
      <c r="I44" s="204"/>
      <c r="J44" s="204"/>
      <c r="K44" s="204"/>
      <c r="L44" s="1"/>
      <c r="M44" s="1"/>
      <c r="N44" s="1"/>
      <c r="O44" s="1"/>
      <c r="P44" s="1"/>
      <c r="Q44" s="1"/>
      <c r="R44" s="1"/>
      <c r="S44" s="1"/>
      <c r="T44" s="1"/>
      <c r="U44" s="1"/>
      <c r="V44" s="1"/>
      <c r="W44" s="1"/>
      <c r="X44" s="1"/>
    </row>
    <row r="45" spans="1:24" ht="14.25" customHeight="1">
      <c r="A45" s="1"/>
      <c r="B45" s="205" t="s">
        <v>257</v>
      </c>
      <c r="C45" s="183"/>
      <c r="D45" s="184"/>
      <c r="E45" s="206">
        <f t="shared" ref="E45:K45" si="16">E47+E54</f>
        <v>73491.406392694073</v>
      </c>
      <c r="F45" s="206">
        <f t="shared" si="16"/>
        <v>258566.67214611862</v>
      </c>
      <c r="G45" s="206">
        <f t="shared" si="16"/>
        <v>644313.3828310502</v>
      </c>
      <c r="H45" s="206">
        <f t="shared" si="16"/>
        <v>1273481.558447489</v>
      </c>
      <c r="I45" s="206">
        <f t="shared" si="16"/>
        <v>2107729.2217351594</v>
      </c>
      <c r="J45" s="206">
        <f t="shared" si="16"/>
        <v>3233745.5863926942</v>
      </c>
      <c r="K45" s="206">
        <f t="shared" si="16"/>
        <v>4635105.9174885843</v>
      </c>
      <c r="L45" s="1"/>
      <c r="M45" s="1"/>
      <c r="N45" s="1"/>
      <c r="O45" s="1"/>
      <c r="P45" s="1"/>
      <c r="Q45" s="1"/>
      <c r="R45" s="1"/>
      <c r="S45" s="1"/>
      <c r="T45" s="1"/>
      <c r="U45" s="1"/>
      <c r="V45" s="1"/>
      <c r="W45" s="1"/>
      <c r="X45" s="1"/>
    </row>
    <row r="46" spans="1:24" ht="14.25" customHeight="1">
      <c r="A46" s="1"/>
      <c r="B46" s="207"/>
      <c r="C46" s="1"/>
      <c r="D46" s="1"/>
      <c r="E46" s="1"/>
      <c r="F46" s="1"/>
      <c r="G46" s="1"/>
      <c r="H46" s="1"/>
      <c r="I46" s="208"/>
      <c r="J46" s="208"/>
      <c r="K46" s="208"/>
      <c r="L46" s="1"/>
      <c r="M46" s="1"/>
      <c r="N46" s="1"/>
      <c r="O46" s="1"/>
      <c r="P46" s="1"/>
      <c r="Q46" s="1"/>
      <c r="R46" s="1"/>
      <c r="S46" s="1"/>
      <c r="T46" s="1"/>
      <c r="U46" s="1"/>
      <c r="V46" s="1"/>
      <c r="W46" s="1"/>
      <c r="X46" s="1"/>
    </row>
    <row r="47" spans="1:24" ht="14.25" customHeight="1">
      <c r="A47" s="1"/>
      <c r="B47" s="209" t="s">
        <v>261</v>
      </c>
      <c r="C47" s="1"/>
      <c r="D47" s="1"/>
      <c r="E47" s="210">
        <f t="shared" ref="E47:K47" si="17">E48+E52</f>
        <v>7400</v>
      </c>
      <c r="F47" s="210">
        <f t="shared" si="17"/>
        <v>7360</v>
      </c>
      <c r="G47" s="210">
        <f t="shared" si="17"/>
        <v>7080</v>
      </c>
      <c r="H47" s="210">
        <f t="shared" si="17"/>
        <v>6560</v>
      </c>
      <c r="I47" s="210">
        <f t="shared" si="17"/>
        <v>5800</v>
      </c>
      <c r="J47" s="210">
        <f t="shared" si="17"/>
        <v>4970</v>
      </c>
      <c r="K47" s="210">
        <f t="shared" si="17"/>
        <v>3870</v>
      </c>
      <c r="L47" s="1"/>
      <c r="M47" s="1"/>
      <c r="N47" s="1"/>
      <c r="O47" s="1"/>
      <c r="P47" s="1"/>
      <c r="Q47" s="1"/>
      <c r="R47" s="1"/>
      <c r="S47" s="1"/>
      <c r="T47" s="1"/>
      <c r="U47" s="1"/>
      <c r="V47" s="1"/>
      <c r="W47" s="1"/>
      <c r="X47" s="1"/>
    </row>
    <row r="48" spans="1:24" ht="14.25" customHeight="1">
      <c r="A48" s="1"/>
      <c r="B48" s="211" t="s">
        <v>262</v>
      </c>
      <c r="C48" s="1"/>
      <c r="D48" s="1"/>
      <c r="E48" s="212">
        <f t="shared" ref="E48:K48" si="18">E49-E50+E51</f>
        <v>7400</v>
      </c>
      <c r="F48" s="212">
        <f t="shared" si="18"/>
        <v>7360</v>
      </c>
      <c r="G48" s="212">
        <f t="shared" si="18"/>
        <v>7080</v>
      </c>
      <c r="H48" s="212">
        <f t="shared" si="18"/>
        <v>6560</v>
      </c>
      <c r="I48" s="212">
        <f t="shared" si="18"/>
        <v>5800</v>
      </c>
      <c r="J48" s="212">
        <f t="shared" si="18"/>
        <v>4970</v>
      </c>
      <c r="K48" s="212">
        <f t="shared" si="18"/>
        <v>3870</v>
      </c>
      <c r="L48" s="1"/>
      <c r="M48" s="1"/>
      <c r="N48" s="1"/>
      <c r="O48" s="1"/>
      <c r="P48" s="1"/>
      <c r="Q48" s="1"/>
      <c r="R48" s="1"/>
      <c r="S48" s="1"/>
      <c r="T48" s="1"/>
      <c r="U48" s="1"/>
      <c r="V48" s="1"/>
      <c r="W48" s="1"/>
      <c r="X48" s="1"/>
    </row>
    <row r="49" spans="1:24" ht="14.25" customHeight="1">
      <c r="A49" s="1"/>
      <c r="B49" s="213" t="s">
        <v>264</v>
      </c>
      <c r="C49" s="1"/>
      <c r="D49" s="1"/>
      <c r="E49" s="212">
        <f>Cap_Ex!E9</f>
        <v>9000</v>
      </c>
      <c r="F49" s="212">
        <f>Cap_Ex!F9+E49</f>
        <v>10800</v>
      </c>
      <c r="G49" s="212">
        <f>Cap_Ex!G9+F49</f>
        <v>12600</v>
      </c>
      <c r="H49" s="212">
        <f>Cap_Ex!H9+G49</f>
        <v>14400</v>
      </c>
      <c r="I49" s="212">
        <f>Cap_Ex!I9+H49</f>
        <v>16200</v>
      </c>
      <c r="J49" s="212">
        <f>Cap_Ex!J9+I49</f>
        <v>18200</v>
      </c>
      <c r="K49" s="212">
        <f>Cap_Ex!K9+J49</f>
        <v>20200</v>
      </c>
      <c r="L49" s="1"/>
      <c r="M49" s="1"/>
      <c r="N49" s="1"/>
      <c r="O49" s="1"/>
      <c r="P49" s="1"/>
      <c r="Q49" s="1"/>
      <c r="R49" s="1"/>
      <c r="S49" s="1"/>
      <c r="T49" s="1"/>
      <c r="U49" s="1"/>
      <c r="V49" s="1"/>
      <c r="W49" s="1"/>
      <c r="X49" s="1"/>
    </row>
    <row r="50" spans="1:24" ht="14.25" customHeight="1">
      <c r="A50" s="1"/>
      <c r="B50" s="213" t="s">
        <v>267</v>
      </c>
      <c r="C50" s="1"/>
      <c r="D50" s="1"/>
      <c r="E50" s="212">
        <f>Op_Ex!G81</f>
        <v>1600</v>
      </c>
      <c r="F50" s="212">
        <f>Op_Ex!H81+E50</f>
        <v>3440</v>
      </c>
      <c r="G50" s="212">
        <f>Op_Ex!I81+F50</f>
        <v>5520</v>
      </c>
      <c r="H50" s="212">
        <f>Op_Ex!J81+G50</f>
        <v>7840</v>
      </c>
      <c r="I50" s="212">
        <f>Op_Ex!K81+H50</f>
        <v>10400</v>
      </c>
      <c r="J50" s="212">
        <f>Op_Ex!L81+I50</f>
        <v>13230</v>
      </c>
      <c r="K50" s="212">
        <f>Op_Ex!M81+J50</f>
        <v>16330</v>
      </c>
      <c r="L50" s="1"/>
      <c r="M50" s="1"/>
      <c r="N50" s="1"/>
      <c r="O50" s="1"/>
      <c r="P50" s="1"/>
      <c r="Q50" s="1"/>
      <c r="R50" s="1"/>
      <c r="S50" s="1"/>
      <c r="T50" s="1"/>
      <c r="U50" s="1"/>
      <c r="V50" s="1"/>
      <c r="W50" s="1"/>
      <c r="X50" s="1"/>
    </row>
    <row r="51" spans="1:24" ht="14.25" customHeight="1">
      <c r="A51" s="1"/>
      <c r="B51" s="213"/>
      <c r="C51" s="1"/>
      <c r="D51" s="1"/>
      <c r="E51" s="212"/>
      <c r="F51" s="212"/>
      <c r="G51" s="212"/>
      <c r="H51" s="212"/>
      <c r="I51" s="212"/>
      <c r="J51" s="212"/>
      <c r="K51" s="212"/>
      <c r="L51" s="1"/>
      <c r="M51" s="1"/>
      <c r="N51" s="1"/>
      <c r="O51" s="1"/>
      <c r="P51" s="1"/>
      <c r="Q51" s="1"/>
      <c r="R51" s="1"/>
      <c r="S51" s="1"/>
      <c r="T51" s="1"/>
      <c r="U51" s="1"/>
      <c r="V51" s="1"/>
      <c r="W51" s="1"/>
      <c r="X51" s="1"/>
    </row>
    <row r="52" spans="1:24" ht="14.25" customHeight="1">
      <c r="A52" s="1"/>
      <c r="B52" s="211" t="s">
        <v>269</v>
      </c>
      <c r="C52" s="1"/>
      <c r="D52" s="1"/>
      <c r="E52" s="214"/>
      <c r="F52" s="214"/>
      <c r="G52" s="214"/>
      <c r="H52" s="214"/>
      <c r="I52" s="214"/>
      <c r="J52" s="214"/>
      <c r="K52" s="214"/>
      <c r="L52" s="1"/>
      <c r="M52" s="1"/>
      <c r="N52" s="1"/>
      <c r="O52" s="1"/>
      <c r="P52" s="1"/>
      <c r="Q52" s="1"/>
      <c r="R52" s="1"/>
      <c r="S52" s="1"/>
      <c r="T52" s="1"/>
      <c r="U52" s="1"/>
      <c r="V52" s="1"/>
      <c r="W52" s="1"/>
      <c r="X52" s="1"/>
    </row>
    <row r="53" spans="1:24" ht="14.25" customHeight="1">
      <c r="A53" s="1"/>
      <c r="B53" s="171"/>
      <c r="C53" s="1"/>
      <c r="D53" s="1"/>
      <c r="E53" s="1"/>
      <c r="F53" s="1"/>
      <c r="G53" s="1"/>
      <c r="H53" s="1"/>
      <c r="I53" s="208"/>
      <c r="J53" s="208"/>
      <c r="K53" s="208"/>
      <c r="L53" s="1"/>
      <c r="M53" s="1"/>
      <c r="N53" s="1"/>
      <c r="O53" s="1"/>
      <c r="P53" s="1"/>
      <c r="Q53" s="1"/>
      <c r="R53" s="182"/>
      <c r="S53" s="182"/>
      <c r="T53" s="182"/>
      <c r="U53" s="182"/>
      <c r="V53" s="182"/>
      <c r="W53" s="182"/>
      <c r="X53" s="182"/>
    </row>
    <row r="54" spans="1:24" ht="14.25" customHeight="1">
      <c r="A54" s="1"/>
      <c r="B54" s="209" t="s">
        <v>271</v>
      </c>
      <c r="C54" s="1"/>
      <c r="D54" s="1"/>
      <c r="E54" s="210">
        <f t="shared" ref="E54:K54" si="19">SUM(E55:E58)</f>
        <v>66091.406392694073</v>
      </c>
      <c r="F54" s="210">
        <f t="shared" si="19"/>
        <v>251206.67214611862</v>
      </c>
      <c r="G54" s="210">
        <f t="shared" si="19"/>
        <v>637233.3828310502</v>
      </c>
      <c r="H54" s="210">
        <f t="shared" si="19"/>
        <v>1266921.558447489</v>
      </c>
      <c r="I54" s="210">
        <f t="shared" si="19"/>
        <v>2101929.2217351594</v>
      </c>
      <c r="J54" s="210">
        <f t="shared" si="19"/>
        <v>3228775.5863926942</v>
      </c>
      <c r="K54" s="210">
        <f t="shared" si="19"/>
        <v>4631235.9174885843</v>
      </c>
      <c r="L54" s="1"/>
      <c r="M54" s="1"/>
      <c r="N54" s="1"/>
      <c r="O54" s="1"/>
      <c r="P54" s="181" t="s">
        <v>273</v>
      </c>
      <c r="Q54" s="1"/>
      <c r="R54" s="182"/>
      <c r="S54" s="182"/>
      <c r="T54" s="182"/>
      <c r="U54" s="182"/>
      <c r="V54" s="182"/>
      <c r="W54" s="182"/>
      <c r="X54" s="182"/>
    </row>
    <row r="55" spans="1:24" ht="14.25" customHeight="1">
      <c r="A55" s="1"/>
      <c r="B55" s="211" t="s">
        <v>274</v>
      </c>
      <c r="C55" s="1"/>
      <c r="D55" s="1"/>
      <c r="E55" s="214">
        <f t="shared" ref="E55:K55" si="20">(R55*E10)/365</f>
        <v>2542.4657534246576</v>
      </c>
      <c r="F55" s="214">
        <f t="shared" si="20"/>
        <v>6991.7808219178078</v>
      </c>
      <c r="G55" s="214">
        <f t="shared" si="20"/>
        <v>15890.410958904109</v>
      </c>
      <c r="H55" s="214">
        <f t="shared" si="20"/>
        <v>27967.123287671231</v>
      </c>
      <c r="I55" s="214">
        <f t="shared" si="20"/>
        <v>41950.684931506847</v>
      </c>
      <c r="J55" s="214">
        <f t="shared" si="20"/>
        <v>57205.479452054795</v>
      </c>
      <c r="K55" s="214">
        <f t="shared" si="20"/>
        <v>73095.890410958906</v>
      </c>
      <c r="L55" s="183"/>
      <c r="M55" s="183"/>
      <c r="N55" s="183"/>
      <c r="O55" s="184"/>
      <c r="P55" s="185" t="s">
        <v>276</v>
      </c>
      <c r="Q55" s="131" t="s">
        <v>277</v>
      </c>
      <c r="R55" s="215">
        <v>40</v>
      </c>
      <c r="S55" s="216">
        <f>R55</f>
        <v>40</v>
      </c>
      <c r="T55" s="216">
        <f>R55</f>
        <v>40</v>
      </c>
      <c r="U55" s="216">
        <f>R55</f>
        <v>40</v>
      </c>
      <c r="V55" s="216">
        <f t="shared" ref="V55:X55" si="21">R55</f>
        <v>40</v>
      </c>
      <c r="W55" s="216">
        <f t="shared" si="21"/>
        <v>40</v>
      </c>
      <c r="X55" s="216">
        <f t="shared" si="21"/>
        <v>40</v>
      </c>
    </row>
    <row r="56" spans="1:24" ht="14.25" customHeight="1">
      <c r="A56" s="1"/>
      <c r="B56" s="211" t="s">
        <v>279</v>
      </c>
      <c r="C56" s="1"/>
      <c r="D56" s="1"/>
      <c r="E56" s="212">
        <f t="shared" ref="E56:K56" si="22">(R58*E9)/365</f>
        <v>10652.054794520549</v>
      </c>
      <c r="F56" s="212">
        <f t="shared" si="22"/>
        <v>33198.904109589028</v>
      </c>
      <c r="G56" s="212">
        <f t="shared" si="22"/>
        <v>84328.767123287675</v>
      </c>
      <c r="H56" s="212">
        <f t="shared" si="22"/>
        <v>164041.64383561647</v>
      </c>
      <c r="I56" s="212">
        <f t="shared" si="22"/>
        <v>269496.98630136985</v>
      </c>
      <c r="J56" s="212">
        <f t="shared" si="22"/>
        <v>399452.05479452055</v>
      </c>
      <c r="K56" s="212">
        <f t="shared" si="22"/>
        <v>551243.8356164383</v>
      </c>
      <c r="L56" s="183"/>
      <c r="M56" s="183"/>
      <c r="N56" s="183"/>
      <c r="O56" s="1"/>
      <c r="P56" s="1"/>
      <c r="Q56" s="1"/>
      <c r="R56" s="1"/>
      <c r="S56" s="1"/>
      <c r="T56" s="1"/>
      <c r="U56" s="1"/>
      <c r="V56" s="1"/>
      <c r="W56" s="1"/>
      <c r="X56" s="1"/>
    </row>
    <row r="57" spans="1:24" ht="14.25" customHeight="1">
      <c r="A57" s="1"/>
      <c r="B57" s="211" t="s">
        <v>281</v>
      </c>
      <c r="C57" s="1"/>
      <c r="D57" s="1"/>
      <c r="E57" s="214"/>
      <c r="F57" s="214"/>
      <c r="G57" s="214"/>
      <c r="H57" s="214"/>
      <c r="I57" s="214"/>
      <c r="J57" s="214"/>
      <c r="K57" s="214"/>
      <c r="L57" s="1"/>
      <c r="M57" s="1"/>
      <c r="N57" s="219"/>
      <c r="O57" s="1"/>
      <c r="P57" s="181" t="s">
        <v>282</v>
      </c>
      <c r="Q57" s="1"/>
      <c r="R57" s="182"/>
      <c r="S57" s="182"/>
      <c r="T57" s="182"/>
      <c r="U57" s="182"/>
      <c r="V57" s="182"/>
      <c r="W57" s="182"/>
      <c r="X57" s="182"/>
    </row>
    <row r="58" spans="1:24" ht="14.25" customHeight="1">
      <c r="A58" s="1"/>
      <c r="B58" s="211" t="s">
        <v>283</v>
      </c>
      <c r="C58" s="1"/>
      <c r="D58" s="1"/>
      <c r="E58" s="212">
        <f t="shared" ref="E58:K58" si="23">IF(E78&lt;0,ABS(E78),0)</f>
        <v>52896.885844748867</v>
      </c>
      <c r="F58" s="212">
        <f t="shared" si="23"/>
        <v>211015.98721461179</v>
      </c>
      <c r="G58" s="212">
        <f t="shared" si="23"/>
        <v>537014.20474885846</v>
      </c>
      <c r="H58" s="212">
        <f t="shared" si="23"/>
        <v>1074912.7913242013</v>
      </c>
      <c r="I58" s="212">
        <f t="shared" si="23"/>
        <v>1790481.5505022828</v>
      </c>
      <c r="J58" s="212">
        <f t="shared" si="23"/>
        <v>2772118.0521461186</v>
      </c>
      <c r="K58" s="212">
        <f t="shared" si="23"/>
        <v>4006896.1914611869</v>
      </c>
      <c r="L58" s="1"/>
      <c r="M58" s="1"/>
      <c r="N58" s="208"/>
      <c r="O58" s="184"/>
      <c r="P58" s="185" t="s">
        <v>284</v>
      </c>
      <c r="Q58" s="131" t="s">
        <v>277</v>
      </c>
      <c r="R58" s="215">
        <v>30</v>
      </c>
      <c r="S58" s="216">
        <f>R58</f>
        <v>30</v>
      </c>
      <c r="T58" s="216">
        <f>R58</f>
        <v>30</v>
      </c>
      <c r="U58" s="216">
        <f>R58</f>
        <v>30</v>
      </c>
      <c r="V58" s="216">
        <f t="shared" ref="V58:X58" si="24">R58</f>
        <v>30</v>
      </c>
      <c r="W58" s="216">
        <f t="shared" si="24"/>
        <v>30</v>
      </c>
      <c r="X58" s="216">
        <f t="shared" si="24"/>
        <v>30</v>
      </c>
    </row>
    <row r="59" spans="1:24" ht="14.25" customHeight="1">
      <c r="A59" s="1"/>
      <c r="B59" s="171"/>
      <c r="C59" s="1"/>
      <c r="D59" s="1"/>
      <c r="E59" s="1"/>
      <c r="F59" s="1"/>
      <c r="G59" s="1"/>
      <c r="H59" s="1"/>
      <c r="I59" s="1"/>
      <c r="J59" s="1"/>
      <c r="K59" s="1"/>
      <c r="L59" s="1"/>
      <c r="M59" s="1"/>
      <c r="N59" s="1"/>
      <c r="O59" s="1"/>
      <c r="P59" s="1"/>
      <c r="Q59" s="1"/>
      <c r="R59" s="182"/>
      <c r="S59" s="182"/>
      <c r="T59" s="182"/>
      <c r="U59" s="182"/>
      <c r="V59" s="182"/>
      <c r="W59" s="182"/>
      <c r="X59" s="182"/>
    </row>
    <row r="60" spans="1:24" ht="14.25" customHeight="1">
      <c r="A60" s="1"/>
      <c r="B60" s="205" t="s">
        <v>285</v>
      </c>
      <c r="C60" s="183"/>
      <c r="D60" s="184"/>
      <c r="E60" s="206">
        <f t="shared" ref="E60:K60" si="25">E62+E68</f>
        <v>73491.406392694073</v>
      </c>
      <c r="F60" s="206">
        <f t="shared" si="25"/>
        <v>258566.67214611862</v>
      </c>
      <c r="G60" s="206">
        <f t="shared" si="25"/>
        <v>644313.38283105032</v>
      </c>
      <c r="H60" s="206">
        <f t="shared" si="25"/>
        <v>1273481.5584474888</v>
      </c>
      <c r="I60" s="206">
        <f t="shared" si="25"/>
        <v>2107729.2217351594</v>
      </c>
      <c r="J60" s="206">
        <f t="shared" si="25"/>
        <v>3233745.5863926942</v>
      </c>
      <c r="K60" s="206">
        <f t="shared" si="25"/>
        <v>4635105.9174885843</v>
      </c>
      <c r="L60" s="1"/>
      <c r="M60" s="1"/>
      <c r="N60" s="1"/>
      <c r="O60" s="1"/>
      <c r="P60" s="181" t="s">
        <v>288</v>
      </c>
      <c r="Q60" s="1"/>
      <c r="R60" s="182"/>
      <c r="S60" s="182"/>
      <c r="T60" s="182"/>
      <c r="U60" s="182"/>
      <c r="V60" s="182"/>
      <c r="W60" s="182"/>
      <c r="X60" s="182"/>
    </row>
    <row r="61" spans="1:24" ht="14.25" customHeight="1">
      <c r="A61" s="1"/>
      <c r="B61" s="207"/>
      <c r="C61" s="1"/>
      <c r="D61" s="1"/>
      <c r="E61" s="1"/>
      <c r="F61" s="1"/>
      <c r="G61" s="1"/>
      <c r="H61" s="1"/>
      <c r="I61" s="1"/>
      <c r="J61" s="1"/>
      <c r="K61" s="1"/>
      <c r="L61" s="1"/>
      <c r="M61" s="1"/>
      <c r="N61" s="1"/>
      <c r="O61" s="1"/>
      <c r="P61" s="185" t="s">
        <v>289</v>
      </c>
      <c r="Q61" s="131" t="s">
        <v>290</v>
      </c>
      <c r="R61" s="215"/>
      <c r="S61" s="215"/>
      <c r="T61" s="215"/>
      <c r="U61" s="215"/>
      <c r="V61" s="215"/>
      <c r="W61" s="215"/>
      <c r="X61" s="215"/>
    </row>
    <row r="62" spans="1:24" ht="14.25" customHeight="1">
      <c r="A62" s="1"/>
      <c r="B62" s="209" t="s">
        <v>291</v>
      </c>
      <c r="C62" s="1"/>
      <c r="D62" s="1"/>
      <c r="E62" s="210">
        <f t="shared" ref="E62:K62" si="26">SUM(E63:E65)</f>
        <v>25023.866666666661</v>
      </c>
      <c r="F62" s="210">
        <f t="shared" si="26"/>
        <v>43951.626666666642</v>
      </c>
      <c r="G62" s="210">
        <f t="shared" si="26"/>
        <v>92743.966666666616</v>
      </c>
      <c r="H62" s="210">
        <f t="shared" si="26"/>
        <v>188945.50666666665</v>
      </c>
      <c r="I62" s="210">
        <f t="shared" si="26"/>
        <v>344890.9466666666</v>
      </c>
      <c r="J62" s="210">
        <f t="shared" si="26"/>
        <v>580516.13666666648</v>
      </c>
      <c r="K62" s="210">
        <f t="shared" si="26"/>
        <v>912475.9366666663</v>
      </c>
      <c r="L62" s="1"/>
      <c r="M62" s="1"/>
      <c r="N62" s="1"/>
      <c r="O62" s="1"/>
      <c r="P62" s="224"/>
      <c r="Q62" s="224" t="s">
        <v>293</v>
      </c>
      <c r="R62" s="1"/>
      <c r="S62" s="1"/>
      <c r="T62" s="1"/>
      <c r="U62" s="1"/>
      <c r="V62" s="1"/>
      <c r="W62" s="1"/>
      <c r="X62" s="1"/>
    </row>
    <row r="63" spans="1:24" ht="14.25" customHeight="1">
      <c r="A63" s="1"/>
      <c r="B63" s="211" t="s">
        <v>294</v>
      </c>
      <c r="C63" s="1"/>
      <c r="D63" s="1"/>
      <c r="E63" s="212">
        <f>'Start-up'!$D$7</f>
        <v>21216.666666666664</v>
      </c>
      <c r="F63" s="212">
        <f>'Start-up'!$D$7</f>
        <v>21216.666666666664</v>
      </c>
      <c r="G63" s="212">
        <f>'Start-up'!$D$7</f>
        <v>21216.666666666664</v>
      </c>
      <c r="H63" s="212">
        <f>'Start-up'!$D$7</f>
        <v>21216.666666666664</v>
      </c>
      <c r="I63" s="212">
        <f>'Start-up'!$D$7</f>
        <v>21216.666666666664</v>
      </c>
      <c r="J63" s="212">
        <f>'Start-up'!$D$7</f>
        <v>21216.666666666664</v>
      </c>
      <c r="K63" s="212">
        <f>'Start-up'!$D$7</f>
        <v>21216.666666666664</v>
      </c>
      <c r="L63" s="1"/>
      <c r="M63" s="1"/>
      <c r="N63" s="1"/>
      <c r="O63" s="1"/>
      <c r="P63" s="225"/>
      <c r="Q63" s="1"/>
      <c r="R63" s="1"/>
      <c r="S63" s="1"/>
      <c r="T63" s="1"/>
      <c r="U63" s="1"/>
      <c r="V63" s="1"/>
      <c r="W63" s="1"/>
      <c r="X63" s="1"/>
    </row>
    <row r="64" spans="1:24" ht="14.25" customHeight="1">
      <c r="A64" s="1"/>
      <c r="B64" s="211" t="s">
        <v>297</v>
      </c>
      <c r="C64" s="1"/>
      <c r="D64" s="1"/>
      <c r="E64" s="214">
        <f>E34</f>
        <v>1903.6000000000004</v>
      </c>
      <c r="F64" s="214">
        <f t="shared" ref="F64:K64" si="27">E64+F34</f>
        <v>11367.479999999996</v>
      </c>
      <c r="G64" s="214">
        <f t="shared" si="27"/>
        <v>35763.649999999994</v>
      </c>
      <c r="H64" s="214">
        <f t="shared" si="27"/>
        <v>83864.420000000013</v>
      </c>
      <c r="I64" s="214">
        <f t="shared" si="27"/>
        <v>161837.14000000001</v>
      </c>
      <c r="J64" s="214">
        <f t="shared" si="27"/>
        <v>279649.73499999999</v>
      </c>
      <c r="K64" s="214">
        <f t="shared" si="27"/>
        <v>445629.63500000001</v>
      </c>
      <c r="L64" s="1"/>
      <c r="M64" s="1"/>
      <c r="N64" s="1"/>
      <c r="O64" s="1"/>
      <c r="P64" s="1"/>
      <c r="Q64" s="1"/>
      <c r="R64" s="1"/>
      <c r="S64" s="1"/>
      <c r="T64" s="1"/>
      <c r="U64" s="1"/>
      <c r="V64" s="1"/>
      <c r="W64" s="1"/>
      <c r="X64" s="1"/>
    </row>
    <row r="65" spans="1:24" ht="14.25" customHeight="1">
      <c r="A65" s="1"/>
      <c r="B65" s="211" t="s">
        <v>298</v>
      </c>
      <c r="C65" s="1"/>
      <c r="D65" s="1"/>
      <c r="E65" s="212">
        <f>E33</f>
        <v>1903.5999999999967</v>
      </c>
      <c r="F65" s="212">
        <f t="shared" ref="F65:K65" si="28">E65+F33</f>
        <v>11367.479999999981</v>
      </c>
      <c r="G65" s="212">
        <f t="shared" si="28"/>
        <v>35763.649999999951</v>
      </c>
      <c r="H65" s="212">
        <f t="shared" si="28"/>
        <v>83864.419999999969</v>
      </c>
      <c r="I65" s="212">
        <f t="shared" si="28"/>
        <v>161837.13999999993</v>
      </c>
      <c r="J65" s="212">
        <f t="shared" si="28"/>
        <v>279649.73499999987</v>
      </c>
      <c r="K65" s="212">
        <f t="shared" si="28"/>
        <v>445629.63499999966</v>
      </c>
      <c r="L65" s="1"/>
      <c r="M65" s="1"/>
      <c r="N65" s="1"/>
      <c r="O65" s="1"/>
      <c r="P65" s="1"/>
      <c r="Q65" s="1"/>
      <c r="R65" s="1"/>
      <c r="S65" s="1"/>
      <c r="T65" s="1"/>
      <c r="U65" s="1"/>
      <c r="V65" s="1"/>
      <c r="W65" s="1"/>
      <c r="X65" s="1"/>
    </row>
    <row r="66" spans="1:24" ht="14.25" customHeight="1">
      <c r="A66" s="1"/>
      <c r="B66" s="211"/>
      <c r="C66" s="1"/>
      <c r="D66" s="1"/>
      <c r="E66" s="1"/>
      <c r="F66" s="1"/>
      <c r="G66" s="1"/>
      <c r="H66" s="1"/>
      <c r="I66" s="1"/>
      <c r="J66" s="1"/>
      <c r="K66" s="1"/>
      <c r="L66" s="1"/>
      <c r="M66" s="1"/>
      <c r="N66" s="1"/>
      <c r="O66" s="1"/>
      <c r="P66" s="1"/>
      <c r="Q66" s="1"/>
      <c r="R66" s="1"/>
      <c r="S66" s="1"/>
      <c r="T66" s="1"/>
      <c r="U66" s="1"/>
      <c r="V66" s="1"/>
      <c r="W66" s="1"/>
      <c r="X66" s="1"/>
    </row>
    <row r="67" spans="1:24" ht="14.25" customHeight="1">
      <c r="A67" s="1"/>
      <c r="B67" s="171"/>
      <c r="C67" s="1"/>
      <c r="D67" s="1"/>
      <c r="E67" s="1"/>
      <c r="F67" s="1"/>
      <c r="G67" s="1"/>
      <c r="H67" s="1"/>
      <c r="I67" s="1"/>
      <c r="J67" s="1"/>
      <c r="K67" s="1"/>
      <c r="L67" s="1"/>
      <c r="M67" s="1"/>
      <c r="N67" s="1"/>
      <c r="O67" s="1"/>
      <c r="P67" s="1"/>
      <c r="Q67" s="1"/>
      <c r="R67" s="1"/>
      <c r="S67" s="1"/>
      <c r="T67" s="1"/>
      <c r="U67" s="1"/>
      <c r="V67" s="1"/>
      <c r="W67" s="1"/>
      <c r="X67" s="1"/>
    </row>
    <row r="68" spans="1:24" ht="14.25" customHeight="1">
      <c r="A68" s="1"/>
      <c r="B68" s="209" t="s">
        <v>299</v>
      </c>
      <c r="C68" s="1"/>
      <c r="D68" s="1"/>
      <c r="E68" s="210">
        <f t="shared" ref="E68:K68" si="29">SUM(E69:E72)</f>
        <v>48467.539726027411</v>
      </c>
      <c r="F68" s="210">
        <f t="shared" si="29"/>
        <v>214615.04547945198</v>
      </c>
      <c r="G68" s="210">
        <f t="shared" si="29"/>
        <v>551569.41616438364</v>
      </c>
      <c r="H68" s="210">
        <f t="shared" si="29"/>
        <v>1084536.0517808222</v>
      </c>
      <c r="I68" s="210">
        <f t="shared" si="29"/>
        <v>1762838.2750684929</v>
      </c>
      <c r="J68" s="210">
        <f t="shared" si="29"/>
        <v>2653229.4497260274</v>
      </c>
      <c r="K68" s="210">
        <f t="shared" si="29"/>
        <v>3722629.9808219178</v>
      </c>
      <c r="L68" s="1"/>
      <c r="M68" s="1"/>
      <c r="N68" s="1"/>
      <c r="O68" s="1"/>
      <c r="P68" s="1"/>
      <c r="Q68" s="1"/>
      <c r="R68" s="1"/>
      <c r="S68" s="1"/>
      <c r="T68" s="1"/>
      <c r="U68" s="1"/>
      <c r="V68" s="1"/>
      <c r="W68" s="1"/>
      <c r="X68" s="1"/>
    </row>
    <row r="69" spans="1:24" ht="14.25" customHeight="1">
      <c r="A69" s="1"/>
      <c r="B69" s="211" t="s">
        <v>300</v>
      </c>
      <c r="C69" s="1"/>
      <c r="D69" s="1"/>
      <c r="E69" s="212">
        <f>Debt!C24</f>
        <v>0</v>
      </c>
      <c r="F69" s="212">
        <f>Debt!D24</f>
        <v>0</v>
      </c>
      <c r="G69" s="212">
        <f>Debt!E24</f>
        <v>0</v>
      </c>
      <c r="H69" s="212">
        <f>Debt!F24</f>
        <v>0</v>
      </c>
      <c r="I69" s="212">
        <f>Debt!G24</f>
        <v>0</v>
      </c>
      <c r="J69" s="212">
        <f>Debt!H24</f>
        <v>0</v>
      </c>
      <c r="K69" s="212">
        <f>Debt!I24</f>
        <v>0</v>
      </c>
      <c r="L69" s="1"/>
      <c r="M69" s="1"/>
      <c r="N69" s="1"/>
      <c r="O69" s="1"/>
      <c r="P69" s="181" t="s">
        <v>302</v>
      </c>
      <c r="Q69" s="1"/>
      <c r="R69" s="182"/>
      <c r="S69" s="182"/>
      <c r="T69" s="182"/>
      <c r="U69" s="182"/>
      <c r="V69" s="182"/>
      <c r="W69" s="182"/>
      <c r="X69" s="182"/>
    </row>
    <row r="70" spans="1:24" ht="14.25" customHeight="1">
      <c r="A70" s="1"/>
      <c r="B70" s="211" t="s">
        <v>303</v>
      </c>
      <c r="C70" s="1"/>
      <c r="D70" s="1"/>
      <c r="E70" s="212">
        <f t="shared" ref="E70:K70" si="30">(R70*E9)/365</f>
        <v>14202.739726027399</v>
      </c>
      <c r="F70" s="212">
        <f t="shared" si="30"/>
        <v>44265.205479452045</v>
      </c>
      <c r="G70" s="212">
        <f t="shared" si="30"/>
        <v>112438.35616438356</v>
      </c>
      <c r="H70" s="212">
        <f t="shared" si="30"/>
        <v>218722.19178082194</v>
      </c>
      <c r="I70" s="212">
        <f t="shared" si="30"/>
        <v>359329.31506849313</v>
      </c>
      <c r="J70" s="212">
        <f t="shared" si="30"/>
        <v>532602.73972602736</v>
      </c>
      <c r="K70" s="212">
        <f t="shared" si="30"/>
        <v>734991.78082191781</v>
      </c>
      <c r="L70" s="183"/>
      <c r="M70" s="183"/>
      <c r="N70" s="183"/>
      <c r="O70" s="184"/>
      <c r="P70" s="185" t="s">
        <v>304</v>
      </c>
      <c r="Q70" s="131" t="s">
        <v>277</v>
      </c>
      <c r="R70" s="215">
        <v>40</v>
      </c>
      <c r="S70" s="216">
        <f>R70</f>
        <v>40</v>
      </c>
      <c r="T70" s="216">
        <f>R70</f>
        <v>40</v>
      </c>
      <c r="U70" s="216">
        <f>R70</f>
        <v>40</v>
      </c>
      <c r="V70" s="216">
        <f t="shared" ref="V70:X70" si="31">R70</f>
        <v>40</v>
      </c>
      <c r="W70" s="216">
        <f t="shared" si="31"/>
        <v>40</v>
      </c>
      <c r="X70" s="216">
        <f t="shared" si="31"/>
        <v>40</v>
      </c>
    </row>
    <row r="71" spans="1:24" ht="14.25" customHeight="1">
      <c r="A71" s="1"/>
      <c r="B71" s="211" t="s">
        <v>306</v>
      </c>
      <c r="C71" s="1"/>
      <c r="D71" s="1"/>
      <c r="E71" s="212">
        <f t="shared" ref="E71:K71" si="32">E35</f>
        <v>34264.80000000001</v>
      </c>
      <c r="F71" s="212">
        <f t="shared" si="32"/>
        <v>170349.83999999994</v>
      </c>
      <c r="G71" s="212">
        <f t="shared" si="32"/>
        <v>439131.06000000006</v>
      </c>
      <c r="H71" s="212">
        <f t="shared" si="32"/>
        <v>865813.86000000034</v>
      </c>
      <c r="I71" s="212">
        <f t="shared" si="32"/>
        <v>1403508.9599999997</v>
      </c>
      <c r="J71" s="212">
        <f t="shared" si="32"/>
        <v>2120626.71</v>
      </c>
      <c r="K71" s="212">
        <f t="shared" si="32"/>
        <v>2987638.2</v>
      </c>
      <c r="L71" s="1"/>
      <c r="M71" s="1"/>
      <c r="N71" s="1"/>
      <c r="O71" s="1"/>
      <c r="P71" s="188"/>
      <c r="Q71" s="188"/>
      <c r="R71" s="188"/>
      <c r="S71" s="188"/>
      <c r="T71" s="188"/>
      <c r="U71" s="188"/>
      <c r="V71" s="188"/>
      <c r="W71" s="188"/>
      <c r="X71" s="188"/>
    </row>
    <row r="72" spans="1:24" ht="14.25" customHeight="1">
      <c r="A72" s="1"/>
      <c r="B72" s="211" t="s">
        <v>307</v>
      </c>
      <c r="C72" s="1"/>
      <c r="D72" s="1"/>
      <c r="E72" s="231">
        <f t="shared" ref="E72:K72" si="33">IF(E78&gt;0,ABS(E78),0)</f>
        <v>0</v>
      </c>
      <c r="F72" s="231">
        <f t="shared" si="33"/>
        <v>0</v>
      </c>
      <c r="G72" s="231">
        <f t="shared" si="33"/>
        <v>0</v>
      </c>
      <c r="H72" s="231">
        <f t="shared" si="33"/>
        <v>0</v>
      </c>
      <c r="I72" s="231">
        <f t="shared" si="33"/>
        <v>0</v>
      </c>
      <c r="J72" s="231">
        <f t="shared" si="33"/>
        <v>0</v>
      </c>
      <c r="K72" s="231">
        <f t="shared" si="33"/>
        <v>0</v>
      </c>
      <c r="L72" s="1"/>
      <c r="M72" s="1"/>
      <c r="N72" s="1"/>
      <c r="O72" s="1"/>
      <c r="P72" s="1"/>
      <c r="Q72" s="1"/>
      <c r="R72" s="1"/>
      <c r="S72" s="1"/>
      <c r="T72" s="1"/>
      <c r="U72" s="1"/>
      <c r="V72" s="1"/>
      <c r="W72" s="1"/>
      <c r="X72" s="1"/>
    </row>
    <row r="73" spans="1:24" ht="14.25" customHeight="1">
      <c r="A73" s="1"/>
      <c r="B73" s="211"/>
      <c r="C73" s="233"/>
      <c r="D73" s="233"/>
      <c r="E73" s="233"/>
      <c r="F73" s="233"/>
      <c r="G73" s="233"/>
      <c r="H73" s="233"/>
      <c r="I73" s="233"/>
      <c r="J73" s="233"/>
      <c r="K73" s="233"/>
      <c r="L73" s="233"/>
      <c r="M73" s="1"/>
      <c r="N73" s="1"/>
      <c r="O73" s="1"/>
      <c r="P73" s="1"/>
      <c r="Q73" s="1"/>
      <c r="R73" s="1"/>
      <c r="S73" s="1"/>
      <c r="T73" s="1"/>
      <c r="U73" s="1"/>
      <c r="V73" s="1"/>
      <c r="W73" s="1"/>
      <c r="X73" s="1"/>
    </row>
    <row r="74" spans="1:24" ht="14.25" customHeight="1">
      <c r="A74" s="1"/>
      <c r="B74" s="171"/>
      <c r="C74" s="1"/>
      <c r="D74" s="1"/>
      <c r="E74" s="1"/>
      <c r="F74" s="1"/>
      <c r="G74" s="1"/>
      <c r="H74" s="1"/>
      <c r="I74" s="1"/>
      <c r="J74" s="1"/>
      <c r="K74" s="1"/>
      <c r="L74" s="1"/>
      <c r="M74" s="1"/>
      <c r="N74" s="1"/>
      <c r="O74" s="1"/>
      <c r="P74" s="1"/>
      <c r="Q74" s="1"/>
      <c r="R74" s="1"/>
      <c r="S74" s="1"/>
      <c r="T74" s="1"/>
      <c r="U74" s="1"/>
      <c r="V74" s="1"/>
      <c r="W74" s="1"/>
      <c r="X74" s="1"/>
    </row>
    <row r="75" spans="1:24" ht="14.25" customHeight="1">
      <c r="A75" s="1"/>
      <c r="B75" s="171"/>
      <c r="C75" s="1"/>
      <c r="D75" s="1"/>
      <c r="E75" s="204"/>
      <c r="F75" s="204"/>
      <c r="G75" s="204"/>
      <c r="H75" s="204"/>
      <c r="I75" s="204"/>
      <c r="J75" s="204"/>
      <c r="K75" s="204"/>
      <c r="L75" s="204"/>
      <c r="M75" s="1"/>
      <c r="N75" s="1"/>
      <c r="O75" s="1"/>
      <c r="P75" s="1"/>
      <c r="Q75" s="1"/>
      <c r="R75" s="1"/>
      <c r="S75" s="1"/>
      <c r="T75" s="1"/>
      <c r="U75" s="1"/>
      <c r="V75" s="1"/>
      <c r="W75" s="1"/>
      <c r="X75" s="1"/>
    </row>
    <row r="76" spans="1:24" ht="14.25" customHeight="1">
      <c r="A76" s="1"/>
      <c r="B76" s="171"/>
      <c r="C76" s="1"/>
      <c r="D76" s="1"/>
      <c r="E76" s="1"/>
      <c r="F76" s="1"/>
      <c r="G76" s="1"/>
      <c r="H76" s="1"/>
      <c r="I76" s="1"/>
      <c r="J76" s="1"/>
      <c r="K76" s="1"/>
      <c r="L76" s="1"/>
      <c r="M76" s="1"/>
      <c r="N76" s="1"/>
      <c r="O76" s="1"/>
      <c r="P76" s="1"/>
      <c r="Q76" s="1"/>
      <c r="R76" s="1"/>
      <c r="S76" s="1"/>
      <c r="T76" s="1"/>
      <c r="U76" s="1"/>
      <c r="V76" s="1"/>
      <c r="W76" s="1"/>
      <c r="X76" s="1"/>
    </row>
    <row r="77" spans="1:24" ht="14.25" customHeight="1">
      <c r="A77" s="1"/>
      <c r="B77" s="236"/>
      <c r="C77" s="1"/>
      <c r="D77" s="1"/>
      <c r="E77" s="238"/>
      <c r="F77" s="238"/>
      <c r="G77" s="238"/>
      <c r="H77" s="238"/>
      <c r="I77" s="238"/>
      <c r="J77" s="238"/>
      <c r="K77" s="238"/>
      <c r="L77" s="204"/>
      <c r="M77" s="1"/>
      <c r="N77" s="1"/>
      <c r="O77" s="1"/>
      <c r="P77" s="1"/>
      <c r="Q77" s="1"/>
      <c r="R77" s="1"/>
      <c r="S77" s="1"/>
      <c r="T77" s="1"/>
      <c r="U77" s="1"/>
      <c r="V77" s="1"/>
      <c r="W77" s="1"/>
      <c r="X77" s="1"/>
    </row>
    <row r="78" spans="1:24" ht="14.25" customHeight="1">
      <c r="A78" s="1"/>
      <c r="B78" s="236" t="s">
        <v>311</v>
      </c>
      <c r="C78" s="1"/>
      <c r="D78" s="1"/>
      <c r="E78" s="240">
        <f t="shared" ref="E78:K78" si="34">E47+E55+E56+E57-E62-E69-E70-E71</f>
        <v>-52896.885844748867</v>
      </c>
      <c r="F78" s="240">
        <f t="shared" si="34"/>
        <v>-211015.98721461179</v>
      </c>
      <c r="G78" s="240">
        <f t="shared" si="34"/>
        <v>-537014.20474885846</v>
      </c>
      <c r="H78" s="240">
        <f t="shared" si="34"/>
        <v>-1074912.7913242013</v>
      </c>
      <c r="I78" s="240">
        <f t="shared" si="34"/>
        <v>-1790481.5505022828</v>
      </c>
      <c r="J78" s="240">
        <f t="shared" si="34"/>
        <v>-2772118.0521461186</v>
      </c>
      <c r="K78" s="240">
        <f t="shared" si="34"/>
        <v>-4006896.1914611869</v>
      </c>
      <c r="L78" s="1"/>
      <c r="M78" s="1"/>
      <c r="N78" s="1"/>
      <c r="O78" s="1"/>
      <c r="P78" s="1"/>
      <c r="Q78" s="1"/>
      <c r="R78" s="1"/>
      <c r="S78" s="1"/>
      <c r="T78" s="1"/>
      <c r="U78" s="1"/>
      <c r="V78" s="1"/>
      <c r="W78" s="1"/>
      <c r="X78" s="1"/>
    </row>
    <row r="79" spans="1:24" ht="14.25" customHeight="1">
      <c r="A79" s="1"/>
      <c r="B79" s="202"/>
      <c r="C79" s="183"/>
      <c r="D79" s="183"/>
      <c r="E79" s="183"/>
      <c r="F79" s="183"/>
      <c r="G79" s="183"/>
      <c r="H79" s="183"/>
      <c r="I79" s="183"/>
      <c r="J79" s="183"/>
      <c r="K79" s="183"/>
      <c r="L79" s="204"/>
      <c r="M79" s="1"/>
      <c r="N79" s="1"/>
      <c r="O79" s="1"/>
      <c r="P79" s="1"/>
      <c r="Q79" s="1"/>
      <c r="R79" s="1"/>
      <c r="S79" s="1"/>
      <c r="T79" s="1"/>
      <c r="U79" s="1"/>
      <c r="V79" s="1"/>
      <c r="W79" s="1"/>
      <c r="X79" s="1"/>
    </row>
    <row r="80" spans="1:24" ht="14.25" customHeight="1">
      <c r="A80" s="1"/>
      <c r="B80" s="1"/>
      <c r="C80" s="1"/>
      <c r="D80" s="1"/>
      <c r="E80" s="1"/>
      <c r="F80" s="1"/>
      <c r="G80" s="1"/>
      <c r="H80" s="1"/>
      <c r="I80" s="1"/>
      <c r="J80" s="1"/>
      <c r="K80" s="1"/>
      <c r="L80" s="1"/>
      <c r="M80" s="1"/>
      <c r="N80" s="1"/>
      <c r="O80" s="1"/>
      <c r="P80" s="1"/>
      <c r="Q80" s="1"/>
      <c r="R80" s="1"/>
      <c r="S80" s="1"/>
      <c r="T80" s="1"/>
      <c r="U80" s="1"/>
      <c r="V80" s="1"/>
      <c r="W80" s="1"/>
      <c r="X80" s="1"/>
    </row>
    <row r="81" spans="1:24" ht="14.25" customHeight="1">
      <c r="A81" s="1"/>
      <c r="B81" s="1"/>
      <c r="C81" s="1"/>
      <c r="D81" s="241" t="s">
        <v>313</v>
      </c>
      <c r="E81" s="242" t="str">
        <f>IF('FINANCIAL STATEMENTS'!E45='FINANCIAL STATEMENTS'!E60,"ok","error")</f>
        <v>ok</v>
      </c>
      <c r="F81" s="242" t="str">
        <f>IF('FINANCIAL STATEMENTS'!F45='FINANCIAL STATEMENTS'!F60,"ok","error")</f>
        <v>ok</v>
      </c>
      <c r="G81" s="242" t="str">
        <f>IF('FINANCIAL STATEMENTS'!G45='FINANCIAL STATEMENTS'!G60,"ok","error")</f>
        <v>ok</v>
      </c>
      <c r="H81" s="242" t="str">
        <f>IF('FINANCIAL STATEMENTS'!H45='FINANCIAL STATEMENTS'!H60,"ok","error")</f>
        <v>ok</v>
      </c>
      <c r="I81" s="242" t="str">
        <f>IF('FINANCIAL STATEMENTS'!I45='FINANCIAL STATEMENTS'!I60,"ok","error")</f>
        <v>ok</v>
      </c>
      <c r="J81" s="242" t="str">
        <f>IF('FINANCIAL STATEMENTS'!J45='FINANCIAL STATEMENTS'!J60,"ok","error")</f>
        <v>ok</v>
      </c>
      <c r="K81" s="242" t="str">
        <f>IF('FINANCIAL STATEMENTS'!K45='FINANCIAL STATEMENTS'!K60,"ok","error")</f>
        <v>ok</v>
      </c>
      <c r="L81" s="204"/>
      <c r="M81" s="1"/>
      <c r="N81" s="1"/>
      <c r="O81" s="1"/>
      <c r="P81" s="1"/>
      <c r="Q81" s="1"/>
      <c r="R81" s="1"/>
      <c r="S81" s="1"/>
      <c r="T81" s="1"/>
      <c r="U81" s="1"/>
      <c r="V81" s="1"/>
      <c r="W81" s="1"/>
      <c r="X81" s="1"/>
    </row>
    <row r="82" spans="1:24" ht="14.25" customHeight="1">
      <c r="A82" s="1"/>
      <c r="B82" s="1"/>
      <c r="C82" s="1"/>
      <c r="D82" s="1"/>
      <c r="E82" s="1"/>
      <c r="F82" s="1"/>
      <c r="G82" s="1"/>
      <c r="H82" s="1"/>
      <c r="I82" s="1"/>
      <c r="J82" s="1"/>
      <c r="K82" s="1"/>
      <c r="L82" s="1"/>
      <c r="M82" s="1"/>
      <c r="N82" s="1"/>
      <c r="O82" s="1"/>
      <c r="P82" s="1"/>
      <c r="Q82" s="1"/>
      <c r="R82" s="1"/>
      <c r="S82" s="1"/>
      <c r="T82" s="1"/>
      <c r="U82" s="1"/>
      <c r="V82" s="1"/>
      <c r="W82" s="1"/>
      <c r="X82" s="1"/>
    </row>
    <row r="83" spans="1:24" ht="14.25" customHeight="1">
      <c r="A83" s="1"/>
      <c r="B83" s="1"/>
      <c r="C83" s="1"/>
      <c r="D83" s="1"/>
      <c r="E83" s="1"/>
      <c r="F83" s="1"/>
      <c r="G83" s="244"/>
      <c r="H83" s="245"/>
      <c r="I83" s="245"/>
      <c r="J83" s="245"/>
      <c r="K83" s="245"/>
      <c r="L83" s="204"/>
      <c r="M83" s="1"/>
      <c r="N83" s="1"/>
      <c r="O83" s="1"/>
      <c r="P83" s="1"/>
      <c r="Q83" s="1"/>
      <c r="R83" s="1"/>
      <c r="S83" s="1"/>
      <c r="T83" s="1"/>
      <c r="U83" s="1"/>
      <c r="V83" s="1"/>
      <c r="W83" s="1"/>
      <c r="X83" s="1"/>
    </row>
    <row r="84" spans="1:24" ht="14.25" customHeight="1">
      <c r="A84" s="1"/>
      <c r="B84" s="1"/>
      <c r="C84" s="1"/>
      <c r="D84" s="1"/>
      <c r="E84" s="1"/>
      <c r="F84" s="1"/>
      <c r="G84" s="1"/>
      <c r="H84" s="1"/>
      <c r="I84" s="1"/>
      <c r="J84" s="1"/>
      <c r="K84" s="1"/>
      <c r="L84" s="1"/>
      <c r="M84" s="1"/>
      <c r="N84" s="1"/>
      <c r="O84" s="1"/>
      <c r="P84" s="1"/>
      <c r="Q84" s="1"/>
      <c r="R84" s="1"/>
      <c r="S84" s="1"/>
      <c r="T84" s="1"/>
      <c r="U84" s="1"/>
      <c r="V84" s="1"/>
      <c r="W84" s="1"/>
      <c r="X84" s="1"/>
    </row>
    <row r="85" spans="1:24" ht="14.25" customHeight="1">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c r="A86" s="1"/>
      <c r="B86" s="1"/>
      <c r="C86" s="1"/>
      <c r="D86" s="1"/>
      <c r="E86" s="247" t="s">
        <v>52</v>
      </c>
      <c r="F86" s="247" t="s">
        <v>53</v>
      </c>
      <c r="G86" s="247" t="s">
        <v>54</v>
      </c>
      <c r="H86" s="247" t="s">
        <v>55</v>
      </c>
      <c r="I86" s="247" t="s">
        <v>55</v>
      </c>
      <c r="J86" s="247" t="s">
        <v>55</v>
      </c>
      <c r="K86" s="247" t="s">
        <v>55</v>
      </c>
      <c r="L86" s="1"/>
      <c r="M86" s="1"/>
      <c r="N86" s="1"/>
      <c r="O86" s="1"/>
      <c r="P86" s="1"/>
      <c r="Q86" s="1"/>
      <c r="R86" s="1"/>
      <c r="S86" s="1"/>
      <c r="T86" s="1"/>
      <c r="U86" s="1"/>
      <c r="V86" s="1"/>
      <c r="W86" s="1"/>
      <c r="X86" s="1"/>
    </row>
    <row r="87" spans="1:24" ht="14.25" customHeight="1">
      <c r="A87" s="1"/>
      <c r="B87" s="167" t="s">
        <v>320</v>
      </c>
      <c r="C87" s="168"/>
      <c r="D87" s="168"/>
      <c r="E87" s="169"/>
      <c r="F87" s="169"/>
      <c r="G87" s="169"/>
      <c r="H87" s="169"/>
      <c r="I87" s="169"/>
      <c r="J87" s="169"/>
      <c r="K87" s="248"/>
      <c r="L87" s="1"/>
      <c r="M87" s="1"/>
      <c r="N87" s="1"/>
      <c r="O87" s="1"/>
      <c r="P87" s="1"/>
      <c r="Q87" s="1"/>
      <c r="R87" s="1"/>
      <c r="S87" s="1"/>
      <c r="T87" s="1"/>
      <c r="U87" s="1"/>
      <c r="V87" s="1"/>
      <c r="W87" s="1"/>
      <c r="X87" s="1"/>
    </row>
    <row r="88" spans="1:24" ht="14.25" customHeight="1">
      <c r="A88" s="1"/>
      <c r="B88" s="171"/>
      <c r="C88" s="1"/>
      <c r="D88" s="1"/>
      <c r="E88" s="1"/>
      <c r="F88" s="1"/>
      <c r="G88" s="1"/>
      <c r="H88" s="1"/>
      <c r="I88" s="1"/>
      <c r="J88" s="1"/>
      <c r="K88" s="208"/>
      <c r="L88" s="1"/>
      <c r="M88" s="1"/>
      <c r="N88" s="1"/>
      <c r="O88" s="1"/>
      <c r="P88" s="1"/>
      <c r="Q88" s="1"/>
      <c r="R88" s="1"/>
      <c r="S88" s="1"/>
      <c r="T88" s="1"/>
      <c r="U88" s="1"/>
      <c r="V88" s="1"/>
      <c r="W88" s="1"/>
      <c r="X88" s="1"/>
    </row>
    <row r="89" spans="1:24" ht="14.25" customHeight="1">
      <c r="A89" s="1"/>
      <c r="B89" s="249" t="s">
        <v>321</v>
      </c>
      <c r="C89" s="1"/>
      <c r="D89" s="1"/>
      <c r="E89" s="250">
        <f t="shared" ref="E89:K89" si="35">E27</f>
        <v>51600.000000000015</v>
      </c>
      <c r="F89" s="250">
        <f t="shared" si="35"/>
        <v>277279.99999999988</v>
      </c>
      <c r="G89" s="250">
        <f t="shared" si="35"/>
        <v>723020</v>
      </c>
      <c r="H89" s="250">
        <f t="shared" si="35"/>
        <v>1430620.0000000005</v>
      </c>
      <c r="I89" s="250">
        <f t="shared" si="35"/>
        <v>2322319.9999999995</v>
      </c>
      <c r="J89" s="250">
        <f t="shared" si="35"/>
        <v>3511570</v>
      </c>
      <c r="K89" s="250">
        <f t="shared" si="35"/>
        <v>4949400</v>
      </c>
      <c r="L89" s="1"/>
      <c r="M89" s="1"/>
      <c r="N89" s="1"/>
      <c r="O89" s="1"/>
      <c r="P89" s="1"/>
      <c r="Q89" s="1"/>
      <c r="R89" s="1"/>
      <c r="S89" s="1"/>
      <c r="T89" s="1"/>
      <c r="U89" s="1"/>
      <c r="V89" s="1"/>
      <c r="W89" s="1"/>
      <c r="X89" s="1"/>
    </row>
    <row r="90" spans="1:24" ht="14.25" customHeight="1">
      <c r="A90" s="1"/>
      <c r="B90" s="251" t="s">
        <v>324</v>
      </c>
      <c r="C90" s="1"/>
      <c r="D90" s="1"/>
      <c r="E90" s="253"/>
      <c r="F90" s="253"/>
      <c r="G90" s="253"/>
      <c r="H90" s="253"/>
      <c r="I90" s="253"/>
      <c r="J90" s="1"/>
      <c r="K90" s="208"/>
      <c r="L90" s="1"/>
      <c r="M90" s="1"/>
      <c r="N90" s="1"/>
      <c r="O90" s="1"/>
      <c r="P90" s="1"/>
      <c r="Q90" s="1"/>
      <c r="R90" s="1"/>
      <c r="S90" s="1"/>
      <c r="T90" s="1"/>
      <c r="U90" s="1"/>
      <c r="V90" s="1"/>
      <c r="W90" s="1"/>
      <c r="X90" s="1"/>
    </row>
    <row r="91" spans="1:24" ht="14.25" customHeight="1">
      <c r="A91" s="1"/>
      <c r="B91" s="249" t="s">
        <v>327</v>
      </c>
      <c r="C91" s="1"/>
      <c r="D91" s="1"/>
      <c r="E91" s="250">
        <f t="shared" ref="E91:K91" si="36">E28</f>
        <v>13528.000000000005</v>
      </c>
      <c r="F91" s="250">
        <f t="shared" si="36"/>
        <v>88002.399999999965</v>
      </c>
      <c r="G91" s="250">
        <f t="shared" si="36"/>
        <v>235096.6</v>
      </c>
      <c r="H91" s="250">
        <f t="shared" si="36"/>
        <v>468604.60000000015</v>
      </c>
      <c r="I91" s="250">
        <f t="shared" si="36"/>
        <v>762865.59999999986</v>
      </c>
      <c r="J91" s="250">
        <f t="shared" si="36"/>
        <v>1155318.1000000001</v>
      </c>
      <c r="K91" s="250">
        <f t="shared" si="36"/>
        <v>1629802</v>
      </c>
      <c r="L91" s="1"/>
      <c r="M91" s="1"/>
      <c r="N91" s="1"/>
      <c r="O91" s="1"/>
      <c r="P91" s="1"/>
      <c r="Q91" s="1"/>
      <c r="R91" s="1"/>
      <c r="S91" s="1"/>
      <c r="T91" s="1"/>
      <c r="U91" s="1"/>
      <c r="V91" s="1"/>
      <c r="W91" s="1"/>
      <c r="X91" s="1"/>
    </row>
    <row r="92" spans="1:24" ht="14.25" customHeight="1">
      <c r="A92" s="1"/>
      <c r="B92" s="251" t="s">
        <v>328</v>
      </c>
      <c r="C92" s="1"/>
      <c r="D92" s="1"/>
      <c r="E92" s="253"/>
      <c r="F92" s="253"/>
      <c r="G92" s="253"/>
      <c r="H92" s="253"/>
      <c r="I92" s="253"/>
      <c r="J92" s="1"/>
      <c r="K92" s="208"/>
      <c r="L92" s="1"/>
      <c r="M92" s="1"/>
      <c r="N92" s="1"/>
      <c r="O92" s="1"/>
      <c r="P92" s="1"/>
      <c r="Q92" s="1"/>
      <c r="R92" s="1"/>
      <c r="S92" s="1"/>
      <c r="T92" s="1"/>
      <c r="U92" s="1"/>
      <c r="V92" s="1"/>
      <c r="W92" s="1"/>
      <c r="X92" s="1"/>
    </row>
    <row r="93" spans="1:24" ht="14.25" customHeight="1">
      <c r="A93" s="1"/>
      <c r="B93" s="249" t="s">
        <v>329</v>
      </c>
      <c r="C93" s="1"/>
      <c r="D93" s="1"/>
      <c r="E93" s="250">
        <f t="shared" ref="E93:K93" si="37">E19</f>
        <v>1600</v>
      </c>
      <c r="F93" s="250">
        <f t="shared" si="37"/>
        <v>1840</v>
      </c>
      <c r="G93" s="250">
        <f t="shared" si="37"/>
        <v>2080</v>
      </c>
      <c r="H93" s="250">
        <f t="shared" si="37"/>
        <v>2320</v>
      </c>
      <c r="I93" s="250">
        <f t="shared" si="37"/>
        <v>2560</v>
      </c>
      <c r="J93" s="250">
        <f t="shared" si="37"/>
        <v>2830</v>
      </c>
      <c r="K93" s="250">
        <f t="shared" si="37"/>
        <v>3100</v>
      </c>
      <c r="L93" s="1"/>
      <c r="M93" s="1"/>
      <c r="N93" s="1"/>
      <c r="O93" s="1"/>
      <c r="P93" s="1"/>
      <c r="Q93" s="1"/>
      <c r="R93" s="1"/>
      <c r="S93" s="1"/>
      <c r="T93" s="1"/>
      <c r="U93" s="1"/>
      <c r="V93" s="1"/>
      <c r="W93" s="1"/>
      <c r="X93" s="1"/>
    </row>
    <row r="94" spans="1:24" ht="14.25" customHeight="1">
      <c r="A94" s="1"/>
      <c r="B94" s="249" t="s">
        <v>331</v>
      </c>
      <c r="C94" s="1"/>
      <c r="D94" s="1"/>
      <c r="E94" s="250">
        <f t="shared" ref="E94:K94" si="38">E23+E24</f>
        <v>0</v>
      </c>
      <c r="F94" s="250">
        <f t="shared" si="38"/>
        <v>0</v>
      </c>
      <c r="G94" s="250">
        <f t="shared" si="38"/>
        <v>0</v>
      </c>
      <c r="H94" s="250">
        <f t="shared" si="38"/>
        <v>0</v>
      </c>
      <c r="I94" s="250">
        <f t="shared" si="38"/>
        <v>0</v>
      </c>
      <c r="J94" s="250">
        <f t="shared" si="38"/>
        <v>0</v>
      </c>
      <c r="K94" s="250">
        <f t="shared" si="38"/>
        <v>0</v>
      </c>
      <c r="L94" s="1"/>
      <c r="M94" s="1"/>
      <c r="N94" s="1"/>
      <c r="O94" s="1"/>
      <c r="P94" s="1"/>
      <c r="Q94" s="1"/>
      <c r="R94" s="1"/>
      <c r="S94" s="1"/>
      <c r="T94" s="1"/>
      <c r="U94" s="1"/>
      <c r="V94" s="1"/>
      <c r="W94" s="1"/>
      <c r="X94" s="1"/>
    </row>
    <row r="95" spans="1:24" ht="14.25" customHeight="1">
      <c r="A95" s="1"/>
      <c r="B95" s="171"/>
      <c r="C95" s="1"/>
      <c r="D95" s="1"/>
      <c r="E95" s="253"/>
      <c r="F95" s="253"/>
      <c r="G95" s="253"/>
      <c r="H95" s="253"/>
      <c r="I95" s="253"/>
      <c r="J95" s="1"/>
      <c r="K95" s="208"/>
      <c r="L95" s="1"/>
      <c r="M95" s="1"/>
      <c r="N95" s="1"/>
      <c r="O95" s="1"/>
      <c r="P95" s="1"/>
      <c r="Q95" s="1"/>
      <c r="R95" s="1"/>
      <c r="S95" s="1"/>
      <c r="T95" s="1"/>
      <c r="U95" s="1"/>
      <c r="V95" s="1"/>
      <c r="W95" s="1"/>
      <c r="X95" s="1"/>
    </row>
    <row r="96" spans="1:24" ht="14.25" customHeight="1">
      <c r="A96" s="1"/>
      <c r="B96" s="254" t="s">
        <v>339</v>
      </c>
      <c r="C96" s="1"/>
      <c r="D96" s="1"/>
      <c r="E96" s="258">
        <f t="shared" ref="E96:K96" si="39">E89-E91+E93+E94</f>
        <v>39672.000000000007</v>
      </c>
      <c r="F96" s="258">
        <f t="shared" si="39"/>
        <v>191117.59999999992</v>
      </c>
      <c r="G96" s="258">
        <f t="shared" si="39"/>
        <v>490003.4</v>
      </c>
      <c r="H96" s="258">
        <f t="shared" si="39"/>
        <v>964335.40000000037</v>
      </c>
      <c r="I96" s="258">
        <f t="shared" si="39"/>
        <v>1562014.3999999997</v>
      </c>
      <c r="J96" s="258">
        <f t="shared" si="39"/>
        <v>2359081.9</v>
      </c>
      <c r="K96" s="258">
        <f t="shared" si="39"/>
        <v>3322698</v>
      </c>
      <c r="L96" s="1"/>
      <c r="M96" s="1"/>
      <c r="N96" s="1"/>
      <c r="O96" s="1"/>
      <c r="P96" s="1"/>
      <c r="Q96" s="1"/>
      <c r="R96" s="1"/>
      <c r="S96" s="1"/>
      <c r="T96" s="1"/>
      <c r="U96" s="1"/>
      <c r="V96" s="1"/>
      <c r="W96" s="1"/>
      <c r="X96" s="1"/>
    </row>
    <row r="97" spans="1:24" ht="14.25" customHeight="1">
      <c r="A97" s="1"/>
      <c r="B97" s="260" t="s">
        <v>344</v>
      </c>
      <c r="C97" s="1"/>
      <c r="D97" s="1"/>
      <c r="E97" s="253"/>
      <c r="F97" s="253"/>
      <c r="G97" s="253"/>
      <c r="H97" s="253"/>
      <c r="I97" s="253"/>
      <c r="J97" s="1"/>
      <c r="K97" s="208"/>
      <c r="L97" s="1"/>
      <c r="M97" s="1"/>
      <c r="N97" s="1"/>
      <c r="O97" s="1"/>
      <c r="P97" s="1"/>
      <c r="Q97" s="1"/>
      <c r="R97" s="1"/>
      <c r="S97" s="1"/>
      <c r="T97" s="1"/>
      <c r="U97" s="1"/>
      <c r="V97" s="1"/>
      <c r="W97" s="1"/>
      <c r="X97" s="1"/>
    </row>
    <row r="98" spans="1:24" ht="14.25" customHeight="1">
      <c r="A98" s="1"/>
      <c r="B98" s="171"/>
      <c r="C98" s="1"/>
      <c r="D98" s="1"/>
      <c r="E98" s="253"/>
      <c r="F98" s="253"/>
      <c r="G98" s="253"/>
      <c r="H98" s="253"/>
      <c r="I98" s="253"/>
      <c r="J98" s="1"/>
      <c r="K98" s="208"/>
      <c r="L98" s="1"/>
      <c r="M98" s="1"/>
      <c r="N98" s="1"/>
      <c r="O98" s="1"/>
      <c r="P98" s="1"/>
      <c r="Q98" s="1"/>
      <c r="R98" s="1"/>
      <c r="S98" s="1"/>
      <c r="T98" s="1"/>
      <c r="U98" s="1"/>
      <c r="V98" s="1"/>
      <c r="W98" s="1"/>
      <c r="X98" s="1"/>
    </row>
    <row r="99" spans="1:24" ht="14.25" customHeight="1">
      <c r="A99" s="1"/>
      <c r="B99" s="171"/>
      <c r="C99" s="1"/>
      <c r="D99" s="1"/>
      <c r="E99" s="253"/>
      <c r="F99" s="253"/>
      <c r="G99" s="253"/>
      <c r="H99" s="253"/>
      <c r="I99" s="253"/>
      <c r="J99" s="1"/>
      <c r="K99" s="208"/>
      <c r="L99" s="1"/>
      <c r="M99" s="1"/>
      <c r="N99" s="1"/>
      <c r="O99" s="1"/>
      <c r="P99" s="1"/>
      <c r="Q99" s="1"/>
      <c r="R99" s="1"/>
      <c r="S99" s="1"/>
      <c r="T99" s="1"/>
      <c r="U99" s="1"/>
      <c r="V99" s="1"/>
      <c r="W99" s="1"/>
      <c r="X99" s="1"/>
    </row>
    <row r="100" spans="1:24" ht="14.25" customHeight="1">
      <c r="A100" s="1"/>
      <c r="B100" s="171"/>
      <c r="C100" s="1"/>
      <c r="D100" s="1"/>
      <c r="E100" s="253"/>
      <c r="F100" s="253"/>
      <c r="G100" s="253"/>
      <c r="H100" s="253"/>
      <c r="I100" s="253"/>
      <c r="J100" s="1"/>
      <c r="K100" s="208"/>
      <c r="L100" s="1"/>
      <c r="M100" s="1"/>
      <c r="N100" s="1"/>
      <c r="O100" s="1"/>
      <c r="P100" s="1"/>
      <c r="Q100" s="1"/>
      <c r="R100" s="1"/>
      <c r="S100" s="1"/>
      <c r="T100" s="1"/>
      <c r="U100" s="1"/>
      <c r="V100" s="1"/>
      <c r="W100" s="1"/>
      <c r="X100" s="1"/>
    </row>
    <row r="101" spans="1:24" ht="14.25" customHeight="1">
      <c r="A101" s="1"/>
      <c r="B101" s="263" t="s">
        <v>346</v>
      </c>
      <c r="C101" s="1"/>
      <c r="D101" s="1"/>
      <c r="E101" s="258">
        <f t="shared" ref="E101:K101" si="40">D55+D56+D57-E55-E56-E57+E70-D70</f>
        <v>1008.2191780821922</v>
      </c>
      <c r="F101" s="258">
        <f t="shared" si="40"/>
        <v>3066.3013698630184</v>
      </c>
      <c r="G101" s="258">
        <f t="shared" si="40"/>
        <v>8144.6575342465658</v>
      </c>
      <c r="H101" s="258">
        <f t="shared" si="40"/>
        <v>14494.246575342462</v>
      </c>
      <c r="I101" s="258">
        <f t="shared" si="40"/>
        <v>21168.219178082218</v>
      </c>
      <c r="J101" s="258">
        <f t="shared" si="40"/>
        <v>28063.561643835623</v>
      </c>
      <c r="K101" s="258">
        <f t="shared" si="40"/>
        <v>34706.849315068568</v>
      </c>
      <c r="L101" s="1"/>
      <c r="M101" s="1"/>
      <c r="N101" s="1"/>
      <c r="O101" s="1"/>
      <c r="P101" s="1"/>
      <c r="Q101" s="1"/>
      <c r="R101" s="1"/>
      <c r="S101" s="1"/>
      <c r="T101" s="1"/>
      <c r="U101" s="1"/>
      <c r="V101" s="1"/>
      <c r="W101" s="1"/>
      <c r="X101" s="1"/>
    </row>
    <row r="102" spans="1:24" ht="14.25" customHeight="1">
      <c r="A102" s="1"/>
      <c r="B102" s="171"/>
      <c r="C102" s="1"/>
      <c r="D102" s="1"/>
      <c r="E102" s="268">
        <f t="shared" ref="E102:K102" si="41">E96+E101</f>
        <v>40680.219178082203</v>
      </c>
      <c r="F102" s="268">
        <f t="shared" si="41"/>
        <v>194183.90136986293</v>
      </c>
      <c r="G102" s="268">
        <f t="shared" si="41"/>
        <v>498148.05753424659</v>
      </c>
      <c r="H102" s="268">
        <f t="shared" si="41"/>
        <v>978829.64657534286</v>
      </c>
      <c r="I102" s="268">
        <f t="shared" si="41"/>
        <v>1583182.6191780819</v>
      </c>
      <c r="J102" s="272">
        <f t="shared" si="41"/>
        <v>2387145.4616438355</v>
      </c>
      <c r="K102" s="274">
        <f t="shared" si="41"/>
        <v>3357404.8493150687</v>
      </c>
      <c r="L102" s="1"/>
      <c r="M102" s="1"/>
      <c r="N102" s="1"/>
      <c r="O102" s="1"/>
      <c r="P102" s="1"/>
      <c r="Q102" s="1"/>
      <c r="R102" s="1"/>
      <c r="S102" s="1"/>
      <c r="T102" s="1"/>
      <c r="U102" s="1"/>
      <c r="V102" s="1"/>
      <c r="W102" s="1"/>
      <c r="X102" s="1"/>
    </row>
    <row r="103" spans="1:24" ht="14.25" customHeight="1">
      <c r="A103" s="1"/>
      <c r="B103" s="260" t="s">
        <v>351</v>
      </c>
      <c r="C103" s="1"/>
      <c r="D103" s="1"/>
      <c r="E103" s="253"/>
      <c r="F103" s="253"/>
      <c r="G103" s="253"/>
      <c r="H103" s="253"/>
      <c r="I103" s="253"/>
      <c r="J103" s="1"/>
      <c r="K103" s="208"/>
      <c r="L103" s="1"/>
      <c r="M103" s="1"/>
      <c r="N103" s="1"/>
      <c r="O103" s="1"/>
      <c r="P103" s="1"/>
      <c r="Q103" s="1"/>
      <c r="R103" s="1"/>
      <c r="S103" s="1"/>
      <c r="T103" s="1"/>
      <c r="U103" s="1"/>
      <c r="V103" s="1"/>
      <c r="W103" s="1"/>
      <c r="X103" s="1"/>
    </row>
    <row r="104" spans="1:24" ht="14.25" customHeight="1">
      <c r="A104" s="1"/>
      <c r="B104" s="171"/>
      <c r="C104" s="1"/>
      <c r="D104" s="1"/>
      <c r="E104" s="253"/>
      <c r="F104" s="253"/>
      <c r="G104" s="253"/>
      <c r="H104" s="253"/>
      <c r="I104" s="253"/>
      <c r="J104" s="1"/>
      <c r="K104" s="208"/>
      <c r="L104" s="1"/>
      <c r="M104" s="1"/>
      <c r="N104" s="1"/>
      <c r="O104" s="1"/>
      <c r="P104" s="1"/>
      <c r="Q104" s="1"/>
      <c r="R104" s="1"/>
      <c r="S104" s="1"/>
      <c r="T104" s="1"/>
      <c r="U104" s="1"/>
      <c r="V104" s="1"/>
      <c r="W104" s="1"/>
      <c r="X104" s="1"/>
    </row>
    <row r="105" spans="1:24" ht="14.25" customHeight="1">
      <c r="A105" s="1"/>
      <c r="B105" s="171"/>
      <c r="C105" s="1"/>
      <c r="D105" s="1"/>
      <c r="E105" s="253"/>
      <c r="F105" s="253"/>
      <c r="G105" s="253"/>
      <c r="H105" s="253"/>
      <c r="I105" s="253"/>
      <c r="J105" s="1"/>
      <c r="K105" s="208"/>
      <c r="L105" s="1"/>
      <c r="M105" s="1"/>
      <c r="N105" s="1"/>
      <c r="O105" s="1"/>
      <c r="P105" s="1"/>
      <c r="Q105" s="1"/>
      <c r="R105" s="1"/>
      <c r="S105" s="1"/>
      <c r="T105" s="1"/>
      <c r="U105" s="1"/>
      <c r="V105" s="1"/>
      <c r="W105" s="1"/>
      <c r="X105" s="1"/>
    </row>
    <row r="106" spans="1:24" ht="14.25" customHeight="1">
      <c r="A106" s="1"/>
      <c r="B106" s="171"/>
      <c r="C106" s="1"/>
      <c r="D106" s="1"/>
      <c r="E106" s="253"/>
      <c r="F106" s="253"/>
      <c r="G106" s="253"/>
      <c r="H106" s="253"/>
      <c r="I106" s="253"/>
      <c r="J106" s="1"/>
      <c r="K106" s="208"/>
      <c r="L106" s="1"/>
      <c r="M106" s="1"/>
      <c r="N106" s="1"/>
      <c r="O106" s="1"/>
      <c r="P106" s="1"/>
      <c r="Q106" s="1"/>
      <c r="R106" s="1"/>
      <c r="S106" s="1"/>
      <c r="T106" s="1"/>
      <c r="U106" s="1"/>
      <c r="V106" s="1"/>
      <c r="W106" s="1"/>
      <c r="X106" s="1"/>
    </row>
    <row r="107" spans="1:24" ht="14.25" customHeight="1">
      <c r="A107" s="1"/>
      <c r="B107" s="263" t="s">
        <v>353</v>
      </c>
      <c r="C107" s="1"/>
      <c r="D107" s="1"/>
      <c r="E107" s="258">
        <f t="shared" ref="E107:K107" si="42">D49+D51-E49-E51</f>
        <v>-9000</v>
      </c>
      <c r="F107" s="258">
        <f t="shared" si="42"/>
        <v>-1800</v>
      </c>
      <c r="G107" s="258">
        <f t="shared" si="42"/>
        <v>-1800</v>
      </c>
      <c r="H107" s="258">
        <f t="shared" si="42"/>
        <v>-1800</v>
      </c>
      <c r="I107" s="258">
        <f t="shared" si="42"/>
        <v>-1800</v>
      </c>
      <c r="J107" s="258">
        <f t="shared" si="42"/>
        <v>-2000</v>
      </c>
      <c r="K107" s="258">
        <f t="shared" si="42"/>
        <v>-2000</v>
      </c>
      <c r="L107" s="1"/>
      <c r="M107" s="1"/>
      <c r="N107" s="1"/>
      <c r="O107" s="1"/>
      <c r="P107" s="1"/>
      <c r="Q107" s="1"/>
      <c r="R107" s="1"/>
      <c r="S107" s="1"/>
      <c r="T107" s="1"/>
      <c r="U107" s="1"/>
      <c r="V107" s="1"/>
      <c r="W107" s="1"/>
      <c r="X107" s="1"/>
    </row>
    <row r="108" spans="1:24" ht="14.25" customHeight="1">
      <c r="A108" s="1"/>
      <c r="B108" s="171"/>
      <c r="C108" s="1"/>
      <c r="D108" s="1"/>
      <c r="E108" s="268">
        <f t="shared" ref="E108:K108" si="43">E102+E107</f>
        <v>31680.219178082203</v>
      </c>
      <c r="F108" s="268">
        <f t="shared" si="43"/>
        <v>192383.90136986293</v>
      </c>
      <c r="G108" s="268">
        <f t="shared" si="43"/>
        <v>496348.05753424659</v>
      </c>
      <c r="H108" s="268">
        <f t="shared" si="43"/>
        <v>977029.64657534286</v>
      </c>
      <c r="I108" s="268">
        <f t="shared" si="43"/>
        <v>1581382.6191780819</v>
      </c>
      <c r="J108" s="272">
        <f t="shared" si="43"/>
        <v>2385145.4616438355</v>
      </c>
      <c r="K108" s="274">
        <f t="shared" si="43"/>
        <v>3355404.8493150687</v>
      </c>
      <c r="L108" s="1"/>
      <c r="M108" s="1"/>
      <c r="N108" s="1"/>
      <c r="O108" s="1"/>
      <c r="P108" s="1"/>
      <c r="Q108" s="1"/>
      <c r="R108" s="1"/>
      <c r="S108" s="1"/>
      <c r="T108" s="1"/>
      <c r="U108" s="1"/>
      <c r="V108" s="1"/>
      <c r="W108" s="1"/>
      <c r="X108" s="1"/>
    </row>
    <row r="109" spans="1:24" ht="14.25" customHeight="1">
      <c r="A109" s="1"/>
      <c r="B109" s="260" t="s">
        <v>381</v>
      </c>
      <c r="C109" s="1"/>
      <c r="D109" s="1"/>
      <c r="E109" s="253"/>
      <c r="F109" s="253"/>
      <c r="G109" s="253"/>
      <c r="H109" s="253"/>
      <c r="I109" s="253"/>
      <c r="J109" s="1"/>
      <c r="K109" s="208"/>
      <c r="L109" s="1"/>
      <c r="M109" s="1"/>
      <c r="N109" s="1"/>
      <c r="O109" s="1"/>
      <c r="P109" s="1"/>
      <c r="Q109" s="1"/>
      <c r="R109" s="1"/>
      <c r="S109" s="1"/>
      <c r="T109" s="1"/>
      <c r="U109" s="1"/>
      <c r="V109" s="1"/>
      <c r="W109" s="1"/>
      <c r="X109" s="1"/>
    </row>
    <row r="110" spans="1:24" ht="14.25" customHeight="1">
      <c r="A110" s="1"/>
      <c r="B110" s="171"/>
      <c r="C110" s="1"/>
      <c r="D110" s="1"/>
      <c r="E110" s="253"/>
      <c r="F110" s="253"/>
      <c r="G110" s="253"/>
      <c r="H110" s="253"/>
      <c r="I110" s="253"/>
      <c r="J110" s="1"/>
      <c r="K110" s="208"/>
      <c r="L110" s="1"/>
      <c r="M110" s="1"/>
      <c r="N110" s="1"/>
      <c r="O110" s="1"/>
      <c r="P110" s="1"/>
      <c r="Q110" s="1"/>
      <c r="R110" s="1"/>
      <c r="S110" s="1"/>
      <c r="T110" s="1"/>
      <c r="U110" s="1"/>
      <c r="V110" s="1"/>
      <c r="W110" s="1"/>
      <c r="X110" s="1"/>
    </row>
    <row r="111" spans="1:24" ht="14.25" customHeight="1">
      <c r="A111" s="1"/>
      <c r="B111" s="171"/>
      <c r="C111" s="1"/>
      <c r="D111" s="1"/>
      <c r="E111" s="253"/>
      <c r="F111" s="253"/>
      <c r="G111" s="253"/>
      <c r="H111" s="253"/>
      <c r="I111" s="253"/>
      <c r="J111" s="1"/>
      <c r="K111" s="208"/>
      <c r="L111" s="1"/>
      <c r="M111" s="1"/>
      <c r="N111" s="1"/>
      <c r="O111" s="1"/>
      <c r="P111" s="1"/>
      <c r="Q111" s="1"/>
      <c r="R111" s="1"/>
      <c r="S111" s="1"/>
      <c r="T111" s="1"/>
      <c r="U111" s="1"/>
      <c r="V111" s="1"/>
      <c r="W111" s="1"/>
      <c r="X111" s="1"/>
    </row>
    <row r="112" spans="1:24" ht="14.25" customHeight="1">
      <c r="A112" s="1"/>
      <c r="B112" s="171"/>
      <c r="C112" s="1"/>
      <c r="D112" s="1"/>
      <c r="E112" s="253"/>
      <c r="F112" s="253"/>
      <c r="G112" s="253"/>
      <c r="H112" s="253"/>
      <c r="I112" s="253"/>
      <c r="J112" s="1"/>
      <c r="K112" s="208"/>
      <c r="L112" s="1"/>
      <c r="M112" s="1"/>
      <c r="N112" s="1"/>
      <c r="O112" s="1"/>
      <c r="P112" s="1"/>
      <c r="Q112" s="1"/>
      <c r="R112" s="1"/>
      <c r="S112" s="1"/>
      <c r="T112" s="1"/>
      <c r="U112" s="1"/>
      <c r="V112" s="1"/>
      <c r="W112" s="1"/>
      <c r="X112" s="1"/>
    </row>
    <row r="113" spans="1:24" ht="14.25" customHeight="1">
      <c r="A113" s="1"/>
      <c r="B113" s="263" t="s">
        <v>382</v>
      </c>
      <c r="C113" s="1"/>
      <c r="D113" s="1"/>
      <c r="E113" s="287">
        <f>E63-D63+E69-D69+E72-E23-E24+E71-D71-E35</f>
        <v>21216.666666666664</v>
      </c>
      <c r="F113" s="258">
        <f t="shared" ref="F113:K113" si="44">F63-E63+F69-E69+F72-F23-F24+F71-E71-F35-E72</f>
        <v>-34264.800000000017</v>
      </c>
      <c r="G113" s="258">
        <f t="shared" si="44"/>
        <v>-170349.83999999997</v>
      </c>
      <c r="H113" s="258">
        <f t="shared" si="44"/>
        <v>-439131.06000000006</v>
      </c>
      <c r="I113" s="258">
        <f t="shared" si="44"/>
        <v>-865813.86000000034</v>
      </c>
      <c r="J113" s="258">
        <f t="shared" si="44"/>
        <v>-1403508.9599999997</v>
      </c>
      <c r="K113" s="258">
        <f t="shared" si="44"/>
        <v>-2120626.71</v>
      </c>
      <c r="L113" s="1"/>
      <c r="M113" s="1"/>
      <c r="N113" s="1"/>
      <c r="O113" s="1"/>
      <c r="P113" s="1"/>
      <c r="Q113" s="1"/>
      <c r="R113" s="1"/>
      <c r="S113" s="1"/>
      <c r="T113" s="1"/>
      <c r="U113" s="1"/>
      <c r="V113" s="1"/>
      <c r="W113" s="1"/>
      <c r="X113" s="1"/>
    </row>
    <row r="114" spans="1:24" ht="14.25" customHeight="1">
      <c r="A114" s="1"/>
      <c r="B114" s="171"/>
      <c r="C114" s="1"/>
      <c r="D114" s="1"/>
      <c r="E114" s="253"/>
      <c r="F114" s="253"/>
      <c r="G114" s="253"/>
      <c r="H114" s="253"/>
      <c r="I114" s="253"/>
      <c r="J114" s="1"/>
      <c r="K114" s="208"/>
      <c r="L114" s="1"/>
      <c r="M114" s="1"/>
      <c r="N114" s="1"/>
      <c r="O114" s="1"/>
      <c r="P114" s="1"/>
      <c r="Q114" s="1"/>
      <c r="R114" s="1"/>
      <c r="S114" s="1"/>
      <c r="T114" s="1"/>
      <c r="U114" s="1"/>
      <c r="V114" s="1"/>
      <c r="W114" s="1"/>
      <c r="X114" s="1"/>
    </row>
    <row r="115" spans="1:24" ht="14.25" customHeight="1">
      <c r="A115" s="1"/>
      <c r="B115" s="251" t="s">
        <v>388</v>
      </c>
      <c r="C115" s="1"/>
      <c r="D115" s="1"/>
      <c r="E115" s="253">
        <f t="shared" ref="E115:K115" si="45">E113+E107+E101+E96</f>
        <v>52896.88584474886</v>
      </c>
      <c r="F115" s="253">
        <f t="shared" si="45"/>
        <v>158119.10136986291</v>
      </c>
      <c r="G115" s="253">
        <f t="shared" si="45"/>
        <v>325998.21753424662</v>
      </c>
      <c r="H115" s="253">
        <f t="shared" si="45"/>
        <v>537898.58657534281</v>
      </c>
      <c r="I115" s="253">
        <f t="shared" si="45"/>
        <v>715568.75917808153</v>
      </c>
      <c r="J115" s="225">
        <f t="shared" si="45"/>
        <v>981636.5016438358</v>
      </c>
      <c r="K115" s="297">
        <f t="shared" si="45"/>
        <v>1234778.1393150687</v>
      </c>
      <c r="L115" s="1"/>
      <c r="M115" s="1"/>
      <c r="N115" s="1"/>
      <c r="O115" s="1"/>
      <c r="P115" s="1"/>
      <c r="Q115" s="1"/>
      <c r="R115" s="1"/>
      <c r="S115" s="1"/>
      <c r="T115" s="1"/>
      <c r="U115" s="1"/>
      <c r="V115" s="1"/>
      <c r="W115" s="1"/>
      <c r="X115" s="1"/>
    </row>
    <row r="116" spans="1:24" ht="14.25" customHeight="1">
      <c r="A116" s="1"/>
      <c r="B116" s="299" t="s">
        <v>390</v>
      </c>
      <c r="C116" s="1"/>
      <c r="D116" s="1"/>
      <c r="E116" s="253"/>
      <c r="F116" s="253">
        <f t="shared" ref="F116:K116" si="46">E58</f>
        <v>52896.885844748867</v>
      </c>
      <c r="G116" s="253">
        <f t="shared" si="46"/>
        <v>211015.98721461179</v>
      </c>
      <c r="H116" s="253">
        <f t="shared" si="46"/>
        <v>537014.20474885846</v>
      </c>
      <c r="I116" s="253">
        <f t="shared" si="46"/>
        <v>1074912.7913242013</v>
      </c>
      <c r="J116" s="204">
        <f t="shared" si="46"/>
        <v>1790481.5505022828</v>
      </c>
      <c r="K116" s="300">
        <f t="shared" si="46"/>
        <v>2772118.0521461186</v>
      </c>
      <c r="L116" s="1"/>
      <c r="M116" s="1"/>
      <c r="N116" s="1"/>
      <c r="O116" s="1"/>
      <c r="P116" s="1"/>
      <c r="Q116" s="1"/>
      <c r="R116" s="1"/>
      <c r="S116" s="1"/>
      <c r="T116" s="1"/>
      <c r="U116" s="1"/>
      <c r="V116" s="1"/>
      <c r="W116" s="1"/>
      <c r="X116" s="1"/>
    </row>
    <row r="117" spans="1:24" ht="14.25" customHeight="1">
      <c r="A117" s="1"/>
      <c r="B117" s="301" t="s">
        <v>391</v>
      </c>
      <c r="C117" s="183"/>
      <c r="D117" s="183"/>
      <c r="E117" s="302">
        <f t="shared" ref="E117:K117" si="47">E115+E116</f>
        <v>52896.88584474886</v>
      </c>
      <c r="F117" s="302">
        <f t="shared" si="47"/>
        <v>211015.98721461179</v>
      </c>
      <c r="G117" s="302">
        <f t="shared" si="47"/>
        <v>537014.20474885846</v>
      </c>
      <c r="H117" s="302">
        <f t="shared" si="47"/>
        <v>1074912.7913242013</v>
      </c>
      <c r="I117" s="302">
        <f t="shared" si="47"/>
        <v>1790481.5505022828</v>
      </c>
      <c r="J117" s="303">
        <f t="shared" si="47"/>
        <v>2772118.0521461186</v>
      </c>
      <c r="K117" s="304">
        <f t="shared" si="47"/>
        <v>4006896.1914611873</v>
      </c>
      <c r="L117" s="1"/>
      <c r="M117" s="1"/>
      <c r="N117" s="1"/>
      <c r="O117" s="1"/>
      <c r="P117" s="1"/>
      <c r="Q117" s="1"/>
      <c r="R117" s="1"/>
      <c r="S117" s="1"/>
      <c r="T117" s="1"/>
      <c r="U117" s="1"/>
      <c r="V117" s="1"/>
      <c r="W117" s="1"/>
      <c r="X117" s="1"/>
    </row>
    <row r="118" spans="1:24" ht="14.25" customHeight="1">
      <c r="A118" s="1"/>
      <c r="B118" s="1"/>
      <c r="C118" s="1"/>
      <c r="D118" s="1"/>
      <c r="E118" s="1"/>
      <c r="F118" s="1"/>
      <c r="G118" s="1"/>
      <c r="H118" s="1"/>
      <c r="I118" s="1"/>
      <c r="J118" s="1"/>
      <c r="K118" s="1"/>
      <c r="L118" s="305"/>
      <c r="M118" s="305"/>
      <c r="N118" s="182"/>
      <c r="O118" s="182"/>
      <c r="P118" s="1"/>
      <c r="Q118" s="1"/>
      <c r="R118" s="1"/>
      <c r="S118" s="1"/>
      <c r="T118" s="1"/>
      <c r="U118" s="1"/>
      <c r="V118" s="1"/>
      <c r="W118" s="1"/>
      <c r="X118" s="1"/>
    </row>
    <row r="119" spans="1:24" ht="14.25" customHeight="1">
      <c r="A119" s="1"/>
      <c r="B119" s="306" t="s">
        <v>392</v>
      </c>
      <c r="C119" s="305"/>
      <c r="D119" s="305"/>
      <c r="E119" s="307">
        <f t="shared" ref="E119:K119" si="48">E117-E58</f>
        <v>0</v>
      </c>
      <c r="F119" s="307">
        <f t="shared" si="48"/>
        <v>0</v>
      </c>
      <c r="G119" s="307">
        <f t="shared" si="48"/>
        <v>0</v>
      </c>
      <c r="H119" s="307">
        <f t="shared" si="48"/>
        <v>0</v>
      </c>
      <c r="I119" s="307">
        <f t="shared" si="48"/>
        <v>0</v>
      </c>
      <c r="J119" s="307">
        <f t="shared" si="48"/>
        <v>0</v>
      </c>
      <c r="K119" s="307">
        <f t="shared" si="48"/>
        <v>0</v>
      </c>
      <c r="L119" s="1"/>
      <c r="M119" s="1"/>
      <c r="N119" s="1"/>
      <c r="O119" s="1"/>
      <c r="P119" s="1"/>
      <c r="Q119" s="1"/>
      <c r="R119" s="1"/>
      <c r="S119" s="1"/>
      <c r="T119" s="1"/>
      <c r="U119" s="1"/>
      <c r="V119" s="1"/>
      <c r="W119" s="1"/>
      <c r="X119" s="1"/>
    </row>
    <row r="120" spans="1:24"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4.25" customHeight="1">
      <c r="A121" s="1"/>
      <c r="B121" s="234" t="s">
        <v>394</v>
      </c>
      <c r="C121" s="1"/>
      <c r="D121" s="1"/>
      <c r="E121" s="309">
        <f t="shared" ref="E121:K121" si="49">E96+E101+E107</f>
        <v>31680.219178082203</v>
      </c>
      <c r="F121" s="309">
        <f t="shared" si="49"/>
        <v>192383.90136986293</v>
      </c>
      <c r="G121" s="309">
        <f t="shared" si="49"/>
        <v>496348.05753424659</v>
      </c>
      <c r="H121" s="309">
        <f t="shared" si="49"/>
        <v>977029.64657534286</v>
      </c>
      <c r="I121" s="309">
        <f t="shared" si="49"/>
        <v>1581382.6191780819</v>
      </c>
      <c r="J121" s="309">
        <f t="shared" si="49"/>
        <v>2385145.4616438355</v>
      </c>
      <c r="K121" s="309">
        <f t="shared" si="49"/>
        <v>3355404.8493150687</v>
      </c>
      <c r="L121" s="1"/>
      <c r="M121" s="1"/>
      <c r="N121" s="1"/>
      <c r="O121" s="1"/>
      <c r="P121" s="1"/>
      <c r="Q121" s="1"/>
      <c r="R121" s="1"/>
      <c r="S121" s="1"/>
      <c r="T121" s="1"/>
      <c r="U121" s="1"/>
      <c r="V121" s="1"/>
      <c r="W121" s="1"/>
      <c r="X121" s="1"/>
    </row>
    <row r="122" spans="1:24"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4.25" customHeight="1">
      <c r="A124" s="1"/>
      <c r="B124" s="310" t="s">
        <v>395</v>
      </c>
      <c r="C124" s="1"/>
      <c r="D124" s="1"/>
      <c r="E124" s="1"/>
      <c r="F124" s="1"/>
      <c r="G124" s="1"/>
      <c r="H124" s="1"/>
      <c r="I124" s="1"/>
      <c r="J124" s="1"/>
      <c r="K124" s="1"/>
      <c r="L124" s="1"/>
      <c r="M124" s="1"/>
      <c r="N124" s="1"/>
      <c r="O124" s="1"/>
      <c r="P124" s="1"/>
      <c r="Q124" s="1"/>
      <c r="R124" s="1"/>
      <c r="S124" s="1"/>
      <c r="T124" s="1"/>
      <c r="U124" s="1"/>
      <c r="V124" s="1"/>
      <c r="W124" s="1"/>
      <c r="X124" s="1"/>
    </row>
    <row r="125" spans="1:24" ht="14.25" customHeight="1">
      <c r="A125" s="1"/>
      <c r="B125" s="311" t="s">
        <v>397</v>
      </c>
      <c r="C125" s="312"/>
      <c r="D125" s="312"/>
      <c r="E125" s="313">
        <f>E121-profile!I5</f>
        <v>0</v>
      </c>
      <c r="F125" s="313">
        <f>F121-profile!J5</f>
        <v>0</v>
      </c>
      <c r="G125" s="313">
        <f>G121-profile!K5</f>
        <v>0</v>
      </c>
      <c r="H125" s="313">
        <f>H121-profile!L5</f>
        <v>0</v>
      </c>
      <c r="I125" s="313">
        <f>I121-profile!M5</f>
        <v>0</v>
      </c>
      <c r="J125" s="313">
        <f>J121-profile!N5</f>
        <v>0</v>
      </c>
      <c r="K125" s="313">
        <f>K121-profile!O5</f>
        <v>0</v>
      </c>
      <c r="L125" s="1"/>
      <c r="M125" s="1"/>
      <c r="N125" s="1"/>
      <c r="O125" s="1"/>
      <c r="P125" s="1"/>
      <c r="Q125" s="1"/>
      <c r="R125" s="1"/>
      <c r="S125" s="1"/>
      <c r="T125" s="1"/>
      <c r="U125" s="1"/>
      <c r="V125" s="1"/>
      <c r="W125" s="1"/>
      <c r="X125" s="1"/>
    </row>
    <row r="126" spans="1:24" ht="14.25" customHeight="1">
      <c r="A126" s="1"/>
      <c r="B126" s="317" t="s">
        <v>399</v>
      </c>
      <c r="C126" s="318"/>
      <c r="D126" s="318"/>
      <c r="E126" s="320">
        <f>E101-profile!I11</f>
        <v>0</v>
      </c>
      <c r="F126" s="320">
        <f>F101-profile!J11</f>
        <v>5.4569682106375694E-12</v>
      </c>
      <c r="G126" s="320">
        <f>G101-profile!K11</f>
        <v>-7.2759576141834259E-12</v>
      </c>
      <c r="H126" s="320">
        <f>H101-profile!L11</f>
        <v>0</v>
      </c>
      <c r="I126" s="320">
        <f>I101-profile!M11</f>
        <v>2.9103830456733704E-11</v>
      </c>
      <c r="J126" s="320">
        <f>J101-profile!N11</f>
        <v>5.8207660913467407E-11</v>
      </c>
      <c r="K126" s="320">
        <f>K101-profile!O11</f>
        <v>0</v>
      </c>
      <c r="L126" s="1"/>
      <c r="M126" s="1"/>
      <c r="N126" s="1"/>
      <c r="O126" s="1"/>
      <c r="P126" s="1"/>
      <c r="Q126" s="1"/>
      <c r="R126" s="1"/>
      <c r="S126" s="1"/>
      <c r="T126" s="1"/>
      <c r="U126" s="1"/>
      <c r="V126" s="1"/>
      <c r="W126" s="1"/>
      <c r="X126" s="1"/>
    </row>
    <row r="127" spans="1:24" ht="14.25" customHeight="1">
      <c r="A127" s="1"/>
      <c r="B127" s="321" t="s">
        <v>400</v>
      </c>
      <c r="C127" s="324"/>
      <c r="D127" s="324"/>
      <c r="E127" s="325">
        <f>E96-profile!I54</f>
        <v>0</v>
      </c>
      <c r="F127" s="325">
        <f>F96-profile!J54</f>
        <v>0</v>
      </c>
      <c r="G127" s="325">
        <f>G96-profile!K54</f>
        <v>0</v>
      </c>
      <c r="H127" s="325">
        <f>H96-profile!L54</f>
        <v>0</v>
      </c>
      <c r="I127" s="325">
        <f>I96-profile!M54</f>
        <v>0</v>
      </c>
      <c r="J127" s="325">
        <f>J96-profile!N54</f>
        <v>0</v>
      </c>
      <c r="K127" s="325">
        <f>K96-profile!O54</f>
        <v>0</v>
      </c>
      <c r="L127" s="1"/>
      <c r="M127" s="1"/>
      <c r="N127" s="1"/>
      <c r="O127" s="1"/>
      <c r="P127" s="1"/>
      <c r="Q127" s="1"/>
      <c r="R127" s="1"/>
      <c r="S127" s="1"/>
      <c r="T127" s="1"/>
      <c r="U127" s="1"/>
      <c r="V127" s="1"/>
      <c r="W127" s="1"/>
      <c r="X127"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N316"/>
  <sheetViews>
    <sheetView workbookViewId="0">
      <pane ySplit="4" topLeftCell="A5" activePane="bottomLeft" state="frozen"/>
      <selection pane="bottomLeft" activeCell="B6" sqref="B6"/>
    </sheetView>
  </sheetViews>
  <sheetFormatPr defaultColWidth="17.28515625" defaultRowHeight="15" customHeight="1"/>
  <cols>
    <col min="1" max="2" width="9.140625" customWidth="1"/>
    <col min="3" max="3" width="51.140625" customWidth="1"/>
    <col min="4" max="19" width="9.140625" customWidth="1"/>
    <col min="20" max="21" width="0.140625" hidden="1" customWidth="1"/>
    <col min="22" max="22" width="50.7109375" hidden="1" customWidth="1"/>
    <col min="23" max="23" width="11.85546875" hidden="1" customWidth="1"/>
    <col min="24" max="24" width="9.7109375" hidden="1" customWidth="1"/>
    <col min="25" max="25" width="9.140625" hidden="1" customWidth="1"/>
    <col min="26" max="39" width="0.140625" hidden="1" customWidth="1"/>
    <col min="40" max="40" width="9.140625" customWidth="1"/>
  </cols>
  <sheetData>
    <row r="1" spans="1:40"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3"/>
      <c r="AG1" s="3"/>
      <c r="AH1" s="3"/>
      <c r="AI1" s="3"/>
      <c r="AJ1" s="3"/>
      <c r="AK1" s="3"/>
      <c r="AL1" s="3"/>
      <c r="AM1" s="3"/>
      <c r="AN1" s="3"/>
    </row>
    <row r="2" spans="1:40" ht="33" customHeight="1">
      <c r="A2" s="1"/>
      <c r="B2" s="5" t="s">
        <v>336</v>
      </c>
      <c r="C2" s="5"/>
      <c r="D2" s="1"/>
      <c r="E2" s="1"/>
      <c r="F2" s="1"/>
      <c r="G2" s="1"/>
      <c r="H2" s="1"/>
      <c r="I2" s="1"/>
      <c r="J2" s="1"/>
      <c r="K2" s="1"/>
      <c r="L2" s="1"/>
      <c r="M2" s="1"/>
      <c r="N2" s="1"/>
      <c r="O2" s="1"/>
      <c r="P2" s="1"/>
      <c r="Q2" s="1"/>
      <c r="R2" s="1"/>
      <c r="S2" s="1"/>
      <c r="T2" s="1"/>
      <c r="U2" s="5" t="s">
        <v>337</v>
      </c>
      <c r="V2" s="5"/>
      <c r="W2" s="1"/>
      <c r="X2" s="1"/>
      <c r="Y2" s="1"/>
      <c r="Z2" s="5"/>
      <c r="AA2" s="1"/>
      <c r="AB2" s="1"/>
      <c r="AC2" s="1"/>
      <c r="AD2" s="1"/>
      <c r="AE2" s="1"/>
      <c r="AF2" s="3"/>
      <c r="AG2" s="3"/>
      <c r="AH2" s="3"/>
      <c r="AI2" s="3"/>
      <c r="AJ2" s="3"/>
      <c r="AK2" s="3"/>
      <c r="AL2" s="3"/>
      <c r="AM2" s="3"/>
      <c r="AN2" s="3"/>
    </row>
    <row r="3" spans="1:40" ht="14.25" customHeight="1">
      <c r="A3" s="7"/>
      <c r="B3" s="7"/>
      <c r="C3" s="7"/>
      <c r="D3" s="7"/>
      <c r="E3" s="7"/>
      <c r="F3" s="7"/>
      <c r="G3" s="7"/>
      <c r="H3" s="7"/>
      <c r="I3" s="7"/>
      <c r="J3" s="7"/>
      <c r="K3" s="7"/>
      <c r="L3" s="7"/>
      <c r="M3" s="7"/>
      <c r="N3" s="7"/>
      <c r="O3" s="7"/>
      <c r="P3" s="7"/>
      <c r="Q3" s="7"/>
      <c r="R3" s="7"/>
      <c r="S3" s="7"/>
      <c r="T3" s="7"/>
      <c r="U3" s="7"/>
      <c r="V3" s="7"/>
      <c r="W3" s="7"/>
      <c r="X3" s="7"/>
      <c r="Y3" s="1"/>
      <c r="Z3" s="7"/>
      <c r="AA3" s="7"/>
      <c r="AB3" s="7"/>
      <c r="AC3" s="7"/>
      <c r="AD3" s="7"/>
      <c r="AE3" s="7"/>
      <c r="AF3" s="3"/>
      <c r="AG3" s="3"/>
      <c r="AH3" s="3"/>
      <c r="AI3" s="3"/>
      <c r="AJ3" s="3"/>
      <c r="AK3" s="3"/>
      <c r="AL3" s="3"/>
      <c r="AM3" s="3"/>
      <c r="AN3" s="3"/>
    </row>
    <row r="4" spans="1:40" ht="16.5" customHeight="1">
      <c r="A4" s="1"/>
      <c r="B4" s="1"/>
      <c r="C4" s="1"/>
      <c r="D4" s="1"/>
      <c r="E4" s="66" t="s">
        <v>52</v>
      </c>
      <c r="F4" s="66" t="s">
        <v>53</v>
      </c>
      <c r="G4" s="66" t="s">
        <v>54</v>
      </c>
      <c r="H4" s="66" t="s">
        <v>55</v>
      </c>
      <c r="I4" s="66" t="s">
        <v>56</v>
      </c>
      <c r="J4" s="66" t="s">
        <v>57</v>
      </c>
      <c r="K4" s="66" t="s">
        <v>58</v>
      </c>
      <c r="L4" s="1"/>
      <c r="M4" s="1"/>
      <c r="N4" s="1"/>
      <c r="O4" s="1"/>
      <c r="P4" s="1"/>
      <c r="Q4" s="1"/>
      <c r="R4" s="1"/>
      <c r="S4" s="1"/>
      <c r="T4" s="1"/>
      <c r="U4" s="1"/>
      <c r="V4" s="1"/>
      <c r="W4" s="1"/>
      <c r="X4" s="66" t="s">
        <v>59</v>
      </c>
      <c r="Y4" s="66" t="s">
        <v>60</v>
      </c>
      <c r="Z4" s="66" t="s">
        <v>61</v>
      </c>
      <c r="AA4" s="66" t="s">
        <v>62</v>
      </c>
      <c r="AB4" s="66" t="s">
        <v>63</v>
      </c>
      <c r="AC4" s="66" t="s">
        <v>64</v>
      </c>
      <c r="AD4" s="66" t="s">
        <v>65</v>
      </c>
      <c r="AE4" s="1"/>
      <c r="AF4" s="3"/>
      <c r="AG4" s="3"/>
      <c r="AH4" s="3"/>
      <c r="AI4" s="3"/>
      <c r="AJ4" s="3"/>
      <c r="AK4" s="3"/>
      <c r="AL4" s="3"/>
      <c r="AM4" s="3"/>
      <c r="AN4" s="3"/>
    </row>
    <row r="5" spans="1:40"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3"/>
      <c r="AG5" s="3"/>
      <c r="AH5" s="3"/>
      <c r="AI5" s="3"/>
      <c r="AJ5" s="3"/>
      <c r="AK5" s="3"/>
      <c r="AL5" s="3"/>
      <c r="AM5" s="3"/>
      <c r="AN5" s="3"/>
    </row>
    <row r="6" spans="1:40" ht="14.2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3"/>
      <c r="AG6" s="3"/>
      <c r="AH6" s="3"/>
      <c r="AI6" s="3"/>
      <c r="AJ6" s="3"/>
      <c r="AK6" s="3"/>
      <c r="AL6" s="3"/>
      <c r="AM6" s="3"/>
      <c r="AN6" s="3"/>
    </row>
    <row r="7" spans="1:40" ht="17.25" customHeight="1">
      <c r="A7" s="1"/>
      <c r="B7" s="255" t="s">
        <v>340</v>
      </c>
      <c r="C7" s="1"/>
      <c r="D7" s="1"/>
      <c r="E7" s="1"/>
      <c r="F7" s="1"/>
      <c r="G7" s="1"/>
      <c r="H7" s="1"/>
      <c r="I7" s="1"/>
      <c r="J7" s="1"/>
      <c r="K7" s="1"/>
      <c r="L7" s="1"/>
      <c r="M7" s="1"/>
      <c r="N7" s="1"/>
      <c r="O7" s="1"/>
      <c r="P7" s="1"/>
      <c r="Q7" s="1"/>
      <c r="R7" s="1"/>
      <c r="S7" s="1"/>
      <c r="T7" s="1"/>
      <c r="U7" s="255" t="s">
        <v>342</v>
      </c>
      <c r="V7" s="1"/>
      <c r="W7" s="1"/>
      <c r="X7" s="1"/>
      <c r="Y7" s="1"/>
      <c r="Z7" s="1"/>
      <c r="AA7" s="1"/>
      <c r="AB7" s="1"/>
      <c r="AC7" s="1"/>
      <c r="AD7" s="1"/>
      <c r="AE7" s="1"/>
      <c r="AF7" s="3"/>
      <c r="AG7" s="3"/>
      <c r="AH7" s="3"/>
      <c r="AI7" s="3"/>
      <c r="AJ7" s="3"/>
      <c r="AK7" s="3"/>
      <c r="AL7" s="3"/>
      <c r="AM7" s="3"/>
      <c r="AN7" s="3"/>
    </row>
    <row r="8" spans="1:40" ht="14.2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3"/>
      <c r="AG8" s="3"/>
      <c r="AH8" s="3"/>
      <c r="AI8" s="3"/>
      <c r="AJ8" s="3"/>
      <c r="AK8" s="3"/>
      <c r="AL8" s="3"/>
      <c r="AM8" s="3"/>
      <c r="AN8" s="3"/>
    </row>
    <row r="9" spans="1:40" ht="14.25" customHeight="1">
      <c r="A9" s="1"/>
      <c r="B9" s="1"/>
      <c r="C9" s="257" t="str">
        <f>'Start-up'!C13</f>
        <v>ΣΥΝΟΛΟ ΑΡΧΙΚΩΝ ΑΝΑΓΚΑΙΩΝ ΚΕΦΑΛΑΙΩΝ</v>
      </c>
      <c r="D9" s="36">
        <f>SUM(D10:D12)</f>
        <v>21216.666666666664</v>
      </c>
      <c r="E9" s="1"/>
      <c r="F9" s="1"/>
      <c r="G9" s="1"/>
      <c r="H9" s="1"/>
      <c r="I9" s="1"/>
      <c r="J9" s="1"/>
      <c r="K9" s="1"/>
      <c r="L9" s="1"/>
      <c r="M9" s="1"/>
      <c r="N9" s="1"/>
      <c r="O9" s="1"/>
      <c r="P9" s="183"/>
      <c r="Q9" s="183"/>
      <c r="R9" s="183"/>
      <c r="S9" s="1"/>
      <c r="T9" s="1"/>
      <c r="U9" s="1"/>
      <c r="V9" s="257" t="str">
        <f>'Start-up'!I13</f>
        <v>Initial start-up required funds</v>
      </c>
      <c r="W9" s="36">
        <f>SUM(W10:W12)</f>
        <v>20950</v>
      </c>
      <c r="X9" s="1"/>
      <c r="Y9" s="1"/>
      <c r="Z9" s="1"/>
      <c r="AA9" s="1"/>
      <c r="AB9" s="1"/>
      <c r="AC9" s="1"/>
      <c r="AD9" s="1"/>
      <c r="AE9" s="1"/>
      <c r="AF9" s="3"/>
      <c r="AG9" s="3"/>
      <c r="AH9" s="3"/>
      <c r="AI9" s="3"/>
      <c r="AJ9" s="3"/>
      <c r="AK9" s="3"/>
      <c r="AL9" s="3"/>
      <c r="AM9" s="3"/>
      <c r="AN9" s="3"/>
    </row>
    <row r="10" spans="1:40" ht="14.25" customHeight="1">
      <c r="A10" s="1"/>
      <c r="B10" s="1"/>
      <c r="C10" s="38" t="str">
        <f>'Start-up'!C14</f>
        <v>(Α) Αρχικές ανάγκες κεφαλαίου κίνησης ταμειακών διαθεσίμων</v>
      </c>
      <c r="D10" s="259">
        <f>D16</f>
        <v>8316.6666666666661</v>
      </c>
      <c r="E10" s="1"/>
      <c r="F10" s="1"/>
      <c r="G10" s="1"/>
      <c r="H10" s="1"/>
      <c r="I10" s="1"/>
      <c r="J10" s="1"/>
      <c r="K10" s="1"/>
      <c r="L10" s="1"/>
      <c r="M10" s="1"/>
      <c r="N10" s="1"/>
      <c r="O10" s="1"/>
      <c r="P10" s="1"/>
      <c r="Q10" s="1"/>
      <c r="R10" s="1"/>
      <c r="S10" s="1"/>
      <c r="T10" s="1"/>
      <c r="U10" s="1"/>
      <c r="V10" s="38" t="str">
        <f>'Start-up'!I14</f>
        <v>[A] Initial working capital needs</v>
      </c>
      <c r="W10" s="259">
        <f>'Start-up'!J14</f>
        <v>8050</v>
      </c>
      <c r="X10" s="1"/>
      <c r="Y10" s="1"/>
      <c r="Z10" s="1"/>
      <c r="AA10" s="1"/>
      <c r="AB10" s="1"/>
      <c r="AC10" s="1"/>
      <c r="AD10" s="1"/>
      <c r="AE10" s="1"/>
      <c r="AF10" s="3"/>
      <c r="AG10" s="3"/>
      <c r="AH10" s="3"/>
      <c r="AI10" s="3"/>
      <c r="AJ10" s="3"/>
      <c r="AK10" s="3"/>
      <c r="AL10" s="3"/>
      <c r="AM10" s="3"/>
      <c r="AN10" s="3"/>
    </row>
    <row r="11" spans="1:40" ht="14.25" customHeight="1">
      <c r="A11" s="1"/>
      <c r="B11" s="1"/>
      <c r="C11" s="38" t="str">
        <f>'Start-up'!C15</f>
        <v>(Β) Αρχικά έξοδα σύστασης/λειτουργίας</v>
      </c>
      <c r="D11" s="259">
        <f>D19</f>
        <v>3900</v>
      </c>
      <c r="E11" s="1"/>
      <c r="F11" s="1"/>
      <c r="G11" s="1"/>
      <c r="H11" s="1"/>
      <c r="I11" s="1"/>
      <c r="J11" s="1"/>
      <c r="K11" s="1"/>
      <c r="L11" s="1"/>
      <c r="M11" s="1"/>
      <c r="N11" s="1"/>
      <c r="O11" s="1"/>
      <c r="P11" s="1"/>
      <c r="Q11" s="1"/>
      <c r="R11" s="1"/>
      <c r="S11" s="1"/>
      <c r="T11" s="1"/>
      <c r="U11" s="1"/>
      <c r="V11" s="38" t="str">
        <f>'Start-up'!I15</f>
        <v>[B] Startup operating expenses</v>
      </c>
      <c r="W11" s="259">
        <f>'Start-up'!J15</f>
        <v>3900</v>
      </c>
      <c r="X11" s="1"/>
      <c r="Y11" s="1"/>
      <c r="Z11" s="1"/>
      <c r="AA11" s="1"/>
      <c r="AB11" s="1"/>
      <c r="AC11" s="1"/>
      <c r="AD11" s="1"/>
      <c r="AE11" s="1"/>
      <c r="AF11" s="3"/>
      <c r="AG11" s="3"/>
      <c r="AH11" s="3"/>
      <c r="AI11" s="3"/>
      <c r="AJ11" s="3"/>
      <c r="AK11" s="3"/>
      <c r="AL11" s="3"/>
      <c r="AM11" s="3"/>
      <c r="AN11" s="3"/>
    </row>
    <row r="12" spans="1:40" ht="14.25" customHeight="1">
      <c r="A12" s="1"/>
      <c r="B12" s="1"/>
      <c r="C12" s="38" t="str">
        <f>'Start-up'!C16</f>
        <v>(Γ) Κεφαλαιουχικές δαπάνες</v>
      </c>
      <c r="D12" s="259">
        <f>D58</f>
        <v>9000</v>
      </c>
      <c r="E12" s="1"/>
      <c r="F12" s="1"/>
      <c r="G12" s="1"/>
      <c r="H12" s="1"/>
      <c r="I12" s="1"/>
      <c r="J12" s="1"/>
      <c r="K12" s="1"/>
      <c r="L12" s="1"/>
      <c r="M12" s="1"/>
      <c r="N12" s="1"/>
      <c r="O12" s="1"/>
      <c r="P12" s="1"/>
      <c r="Q12" s="1"/>
      <c r="R12" s="1"/>
      <c r="S12" s="1"/>
      <c r="T12" s="1"/>
      <c r="U12" s="1"/>
      <c r="V12" s="38" t="str">
        <f>'Start-up'!I16</f>
        <v>[C] Startup Capital expenditures</v>
      </c>
      <c r="W12" s="259">
        <f>'Start-up'!J16</f>
        <v>9000</v>
      </c>
      <c r="X12" s="1"/>
      <c r="Y12" s="1"/>
      <c r="Z12" s="1"/>
      <c r="AA12" s="1"/>
      <c r="AB12" s="1"/>
      <c r="AC12" s="1"/>
      <c r="AD12" s="1"/>
      <c r="AE12" s="1"/>
      <c r="AF12" s="3"/>
      <c r="AG12" s="3"/>
      <c r="AH12" s="3"/>
      <c r="AI12" s="3"/>
      <c r="AJ12" s="3"/>
      <c r="AK12" s="3"/>
      <c r="AL12" s="3"/>
      <c r="AM12" s="3"/>
      <c r="AN12" s="3"/>
    </row>
    <row r="13" spans="1:40"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3"/>
      <c r="AG13" s="3"/>
      <c r="AH13" s="3"/>
      <c r="AI13" s="3"/>
      <c r="AJ13" s="3"/>
      <c r="AK13" s="3"/>
      <c r="AL13" s="3"/>
      <c r="AM13" s="3"/>
      <c r="AN13" s="3"/>
    </row>
    <row r="14" spans="1:40" ht="14.25" customHeight="1">
      <c r="A14" s="9"/>
      <c r="B14" s="9"/>
      <c r="C14" s="9"/>
      <c r="D14" s="9"/>
      <c r="E14" s="1"/>
      <c r="F14" s="1"/>
      <c r="G14" s="1"/>
      <c r="H14" s="1"/>
      <c r="I14" s="1"/>
      <c r="J14" s="1"/>
      <c r="K14" s="1"/>
      <c r="L14" s="1"/>
      <c r="M14" s="1"/>
      <c r="N14" s="1"/>
      <c r="O14" s="1"/>
      <c r="P14" s="9"/>
      <c r="Q14" s="9"/>
      <c r="R14" s="9"/>
      <c r="S14" s="9"/>
      <c r="T14" s="9"/>
      <c r="U14" s="9"/>
      <c r="V14" s="9"/>
      <c r="W14" s="9"/>
      <c r="X14" s="9"/>
      <c r="Y14" s="9"/>
      <c r="Z14" s="9"/>
      <c r="AA14" s="9"/>
      <c r="AB14" s="9"/>
      <c r="AC14" s="9"/>
      <c r="AD14" s="9"/>
      <c r="AE14" s="9"/>
      <c r="AF14" s="3"/>
      <c r="AG14" s="3"/>
      <c r="AH14" s="3"/>
      <c r="AI14" s="3"/>
      <c r="AJ14" s="3"/>
      <c r="AK14" s="3"/>
      <c r="AL14" s="3"/>
      <c r="AM14" s="3"/>
      <c r="AN14" s="3"/>
    </row>
    <row r="15" spans="1:40" ht="14.25" customHeight="1">
      <c r="A15" s="9"/>
      <c r="B15" s="9"/>
      <c r="C15" s="9"/>
      <c r="D15" s="9"/>
      <c r="E15" s="1"/>
      <c r="F15" s="1"/>
      <c r="G15" s="1"/>
      <c r="H15" s="1"/>
      <c r="I15" s="1"/>
      <c r="J15" s="1"/>
      <c r="K15" s="1"/>
      <c r="L15" s="1"/>
      <c r="M15" s="1"/>
      <c r="N15" s="1"/>
      <c r="O15" s="1"/>
      <c r="P15" s="9"/>
      <c r="Q15" s="9"/>
      <c r="R15" s="9"/>
      <c r="S15" s="9"/>
      <c r="T15" s="9"/>
      <c r="U15" s="9"/>
      <c r="V15" s="9"/>
      <c r="W15" s="9"/>
      <c r="X15" s="9"/>
      <c r="Y15" s="9"/>
      <c r="Z15" s="9"/>
      <c r="AA15" s="9"/>
      <c r="AB15" s="9"/>
      <c r="AC15" s="9"/>
      <c r="AD15" s="9"/>
      <c r="AE15" s="9"/>
      <c r="AF15" s="3"/>
      <c r="AG15" s="3"/>
      <c r="AH15" s="3"/>
      <c r="AI15" s="3"/>
      <c r="AJ15" s="3"/>
      <c r="AK15" s="3"/>
      <c r="AL15" s="3"/>
      <c r="AM15" s="3"/>
      <c r="AN15" s="3"/>
    </row>
    <row r="16" spans="1:40" ht="14.25" customHeight="1">
      <c r="A16" s="9"/>
      <c r="B16" s="9"/>
      <c r="C16" s="38" t="str">
        <f>'Start-up'!C22</f>
        <v>(Α) Αρχικές ανάγκες κεφαλαίου κίνησης ταμειακών διαθεσίμων</v>
      </c>
      <c r="D16" s="36">
        <f>'Start-up'!D22</f>
        <v>8316.6666666666661</v>
      </c>
      <c r="E16" s="1"/>
      <c r="F16" s="1"/>
      <c r="G16" s="1"/>
      <c r="H16" s="1"/>
      <c r="I16" s="1"/>
      <c r="J16" s="1"/>
      <c r="K16" s="1"/>
      <c r="L16" s="1"/>
      <c r="M16" s="1"/>
      <c r="N16" s="1"/>
      <c r="O16" s="1"/>
      <c r="P16" s="9"/>
      <c r="Q16" s="9"/>
      <c r="R16" s="9"/>
      <c r="S16" s="9"/>
      <c r="T16" s="9"/>
      <c r="U16" s="9"/>
      <c r="V16" s="38" t="str">
        <f>'Start-up'!I22</f>
        <v>[A] Initial working capital needs</v>
      </c>
      <c r="W16" s="36">
        <f>'Start-up'!J22</f>
        <v>8050</v>
      </c>
      <c r="X16" s="9"/>
      <c r="Y16" s="9"/>
      <c r="Z16" s="9"/>
      <c r="AA16" s="9"/>
      <c r="AB16" s="9"/>
      <c r="AC16" s="9"/>
      <c r="AD16" s="9"/>
      <c r="AE16" s="9"/>
      <c r="AF16" s="3"/>
      <c r="AG16" s="3"/>
      <c r="AH16" s="3"/>
      <c r="AI16" s="3"/>
      <c r="AJ16" s="3"/>
      <c r="AK16" s="3"/>
      <c r="AL16" s="3"/>
      <c r="AM16" s="3"/>
      <c r="AN16" s="3"/>
    </row>
    <row r="17" spans="1:40" ht="14.25" customHeight="1">
      <c r="A17" s="9"/>
      <c r="B17" s="9"/>
      <c r="C17" s="45" t="str">
        <f>'Start-up'!C23</f>
        <v>κάλυψη μηνών λειτ. Εξόδων</v>
      </c>
      <c r="D17" s="52">
        <f>'Start-up'!D23</f>
        <v>2</v>
      </c>
      <c r="E17" s="1"/>
      <c r="F17" s="1"/>
      <c r="G17" s="1"/>
      <c r="H17" s="1"/>
      <c r="I17" s="1"/>
      <c r="J17" s="1"/>
      <c r="K17" s="1"/>
      <c r="L17" s="1"/>
      <c r="M17" s="1"/>
      <c r="N17" s="1"/>
      <c r="O17" s="1"/>
      <c r="P17" s="9"/>
      <c r="Q17" s="9"/>
      <c r="R17" s="9"/>
      <c r="S17" s="9"/>
      <c r="T17" s="9"/>
      <c r="U17" s="9"/>
      <c r="V17" s="45" t="str">
        <f>'Start-up'!I23</f>
        <v>reserves account requirements</v>
      </c>
      <c r="W17" s="52">
        <f>'Start-up'!J23</f>
        <v>2</v>
      </c>
      <c r="X17" s="9"/>
      <c r="Y17" s="9"/>
      <c r="Z17" s="9"/>
      <c r="AA17" s="9"/>
      <c r="AB17" s="9"/>
      <c r="AC17" s="9"/>
      <c r="AD17" s="9"/>
      <c r="AE17" s="9"/>
      <c r="AF17" s="3"/>
      <c r="AG17" s="3"/>
      <c r="AH17" s="3"/>
      <c r="AI17" s="3"/>
      <c r="AJ17" s="3"/>
      <c r="AK17" s="3"/>
      <c r="AL17" s="3"/>
      <c r="AM17" s="3"/>
      <c r="AN17" s="3"/>
    </row>
    <row r="18" spans="1:40" ht="14.25" customHeight="1">
      <c r="A18" s="9"/>
      <c r="B18" s="9"/>
      <c r="C18" s="9"/>
      <c r="D18" s="9"/>
      <c r="E18" s="1"/>
      <c r="F18" s="1"/>
      <c r="G18" s="1"/>
      <c r="H18" s="1"/>
      <c r="I18" s="1"/>
      <c r="J18" s="1"/>
      <c r="K18" s="1"/>
      <c r="L18" s="1"/>
      <c r="M18" s="1"/>
      <c r="N18" s="1"/>
      <c r="O18" s="1"/>
      <c r="P18" s="9"/>
      <c r="Q18" s="9"/>
      <c r="R18" s="9"/>
      <c r="S18" s="9"/>
      <c r="T18" s="9"/>
      <c r="U18" s="9"/>
      <c r="V18" s="9"/>
      <c r="W18" s="9"/>
      <c r="X18" s="9"/>
      <c r="Y18" s="9"/>
      <c r="Z18" s="9"/>
      <c r="AA18" s="9"/>
      <c r="AB18" s="9"/>
      <c r="AC18" s="9"/>
      <c r="AD18" s="9"/>
      <c r="AE18" s="9"/>
      <c r="AF18" s="3"/>
      <c r="AG18" s="3"/>
      <c r="AH18" s="3"/>
      <c r="AI18" s="3"/>
      <c r="AJ18" s="3"/>
      <c r="AK18" s="3"/>
      <c r="AL18" s="3"/>
      <c r="AM18" s="3"/>
      <c r="AN18" s="3"/>
    </row>
    <row r="19" spans="1:40" ht="14.25" customHeight="1">
      <c r="A19" s="9"/>
      <c r="B19" s="9"/>
      <c r="C19" s="38" t="str">
        <f>'Start-up'!C27</f>
        <v>(Β) Αρχικά έξοδα σύστασης/λειτουργίας</v>
      </c>
      <c r="D19" s="36">
        <f>SUM(D20:D56)</f>
        <v>3900</v>
      </c>
      <c r="E19" s="1"/>
      <c r="F19" s="1"/>
      <c r="G19" s="1"/>
      <c r="H19" s="1"/>
      <c r="I19" s="1"/>
      <c r="J19" s="1"/>
      <c r="K19" s="1"/>
      <c r="L19" s="1"/>
      <c r="M19" s="1"/>
      <c r="N19" s="1"/>
      <c r="O19" s="1"/>
      <c r="P19" s="9"/>
      <c r="Q19" s="9"/>
      <c r="R19" s="9"/>
      <c r="S19" s="9"/>
      <c r="T19" s="9"/>
      <c r="U19" s="9"/>
      <c r="V19" s="38" t="str">
        <f>'Start-up'!I27</f>
        <v>[B] Startup operating expenses</v>
      </c>
      <c r="W19" s="36">
        <f>SUM(W20:W56)</f>
        <v>0</v>
      </c>
      <c r="X19" s="9"/>
      <c r="Y19" s="9"/>
      <c r="Z19" s="9"/>
      <c r="AA19" s="9"/>
      <c r="AB19" s="9"/>
      <c r="AC19" s="9"/>
      <c r="AD19" s="9"/>
      <c r="AE19" s="9"/>
      <c r="AF19" s="3"/>
      <c r="AG19" s="3"/>
      <c r="AH19" s="3"/>
      <c r="AI19" s="3"/>
      <c r="AJ19" s="3"/>
      <c r="AK19" s="3"/>
      <c r="AL19" s="3"/>
      <c r="AM19" s="3"/>
      <c r="AN19" s="3"/>
    </row>
    <row r="20" spans="1:40" ht="14.25" customHeight="1">
      <c r="A20" s="9"/>
      <c r="B20" s="9"/>
      <c r="C20" s="266" t="str">
        <f>IF('Start-up'!C28="","",'Start-up'!C28)</f>
        <v>Κατοχύρωση Domaine name</v>
      </c>
      <c r="D20" s="267">
        <f>IF('Start-up'!D28="","",'Start-up'!D28)</f>
        <v>50</v>
      </c>
      <c r="E20" s="1"/>
      <c r="F20" s="1"/>
      <c r="G20" s="1"/>
      <c r="H20" s="1"/>
      <c r="I20" s="1"/>
      <c r="J20" s="1"/>
      <c r="K20" s="1"/>
      <c r="L20" s="1"/>
      <c r="M20" s="1"/>
      <c r="N20" s="1"/>
      <c r="O20" s="1"/>
      <c r="P20" s="9"/>
      <c r="Q20" s="9"/>
      <c r="R20" s="9"/>
      <c r="S20" s="9"/>
      <c r="T20" s="9"/>
      <c r="U20" s="9"/>
      <c r="V20" s="266" t="str">
        <f>IF('Start-up'!I28="","",'Start-up'!I28)</f>
        <v/>
      </c>
      <c r="W20" s="267" t="str">
        <f>IF('Start-up'!I28="","",'Start-up'!I28)</f>
        <v/>
      </c>
      <c r="X20" s="9"/>
      <c r="Y20" s="9"/>
      <c r="Z20" s="9"/>
      <c r="AA20" s="9"/>
      <c r="AB20" s="9"/>
      <c r="AC20" s="9"/>
      <c r="AD20" s="9"/>
      <c r="AE20" s="9"/>
      <c r="AF20" s="3"/>
      <c r="AG20" s="3"/>
      <c r="AH20" s="3"/>
      <c r="AI20" s="3"/>
      <c r="AJ20" s="3"/>
      <c r="AK20" s="3"/>
      <c r="AL20" s="3"/>
      <c r="AM20" s="3"/>
      <c r="AN20" s="3"/>
    </row>
    <row r="21" spans="1:40" ht="14.25" customHeight="1">
      <c r="A21" s="9"/>
      <c r="B21" s="9"/>
      <c r="C21" s="266" t="str">
        <f>IF('Start-up'!C29="","",'Start-up'!C29)</f>
        <v>Web Hosting</v>
      </c>
      <c r="D21" s="267">
        <f>IF('Start-up'!D29="","",'Start-up'!D29)</f>
        <v>1500</v>
      </c>
      <c r="E21" s="1"/>
      <c r="F21" s="1"/>
      <c r="G21" s="1"/>
      <c r="H21" s="1"/>
      <c r="I21" s="1"/>
      <c r="J21" s="1"/>
      <c r="K21" s="1"/>
      <c r="L21" s="1"/>
      <c r="M21" s="1"/>
      <c r="N21" s="1"/>
      <c r="O21" s="1"/>
      <c r="P21" s="9"/>
      <c r="Q21" s="9"/>
      <c r="R21" s="9"/>
      <c r="S21" s="9"/>
      <c r="T21" s="9"/>
      <c r="U21" s="9"/>
      <c r="V21" s="266" t="str">
        <f>IF('Start-up'!I29="","",'Start-up'!I29)</f>
        <v/>
      </c>
      <c r="W21" s="267" t="str">
        <f>IF('Start-up'!I29="","",'Start-up'!I29)</f>
        <v/>
      </c>
      <c r="X21" s="9"/>
      <c r="Y21" s="9"/>
      <c r="Z21" s="9"/>
      <c r="AA21" s="9"/>
      <c r="AB21" s="9"/>
      <c r="AC21" s="9"/>
      <c r="AD21" s="9"/>
      <c r="AE21" s="9"/>
      <c r="AF21" s="3"/>
      <c r="AG21" s="3"/>
      <c r="AH21" s="3"/>
      <c r="AI21" s="3"/>
      <c r="AJ21" s="3"/>
      <c r="AK21" s="3"/>
      <c r="AL21" s="3"/>
      <c r="AM21" s="3"/>
      <c r="AN21" s="3"/>
    </row>
    <row r="22" spans="1:40" ht="14.25" customHeight="1">
      <c r="A22" s="9"/>
      <c r="B22" s="9"/>
      <c r="C22" s="266" t="str">
        <f>IF('Start-up'!C30="","",'Start-up'!C30)</f>
        <v>Seo</v>
      </c>
      <c r="D22" s="267">
        <f>IF('Start-up'!D30="","",'Start-up'!D30)</f>
        <v>100</v>
      </c>
      <c r="E22" s="1"/>
      <c r="F22" s="1"/>
      <c r="G22" s="1"/>
      <c r="H22" s="1"/>
      <c r="I22" s="1"/>
      <c r="J22" s="1"/>
      <c r="K22" s="1"/>
      <c r="L22" s="1"/>
      <c r="M22" s="1"/>
      <c r="N22" s="1"/>
      <c r="O22" s="1"/>
      <c r="P22" s="9"/>
      <c r="Q22" s="9"/>
      <c r="R22" s="9"/>
      <c r="S22" s="9"/>
      <c r="T22" s="9"/>
      <c r="U22" s="9"/>
      <c r="V22" s="266" t="str">
        <f>IF('Start-up'!I30="","",'Start-up'!I30)</f>
        <v/>
      </c>
      <c r="W22" s="267" t="str">
        <f>IF('Start-up'!I30="","",'Start-up'!I30)</f>
        <v/>
      </c>
      <c r="X22" s="9"/>
      <c r="Y22" s="9"/>
      <c r="Z22" s="9"/>
      <c r="AA22" s="9"/>
      <c r="AB22" s="9"/>
      <c r="AC22" s="9"/>
      <c r="AD22" s="9"/>
      <c r="AE22" s="9"/>
      <c r="AF22" s="3"/>
      <c r="AG22" s="3"/>
      <c r="AH22" s="3"/>
      <c r="AI22" s="3"/>
      <c r="AJ22" s="3"/>
      <c r="AK22" s="3"/>
      <c r="AL22" s="3"/>
      <c r="AM22" s="3"/>
      <c r="AN22" s="3"/>
    </row>
    <row r="23" spans="1:40" ht="14.25" customHeight="1">
      <c r="A23" s="9"/>
      <c r="B23" s="9"/>
      <c r="C23" s="266" t="str">
        <f>IF('Start-up'!C31="","",'Start-up'!C31)</f>
        <v>Ενοικίαση ApeStore</v>
      </c>
      <c r="D23" s="267">
        <f>IF('Start-up'!D31="","",'Start-up'!D31)</f>
        <v>100</v>
      </c>
      <c r="E23" s="1"/>
      <c r="F23" s="1"/>
      <c r="G23" s="1"/>
      <c r="H23" s="1"/>
      <c r="I23" s="1"/>
      <c r="J23" s="1"/>
      <c r="K23" s="1"/>
      <c r="L23" s="1"/>
      <c r="M23" s="1"/>
      <c r="N23" s="1"/>
      <c r="O23" s="1"/>
      <c r="P23" s="9"/>
      <c r="Q23" s="9"/>
      <c r="R23" s="9"/>
      <c r="S23" s="9"/>
      <c r="T23" s="9"/>
      <c r="U23" s="9"/>
      <c r="V23" s="266" t="str">
        <f>IF('Start-up'!I31="","",'Start-up'!I31)</f>
        <v/>
      </c>
      <c r="W23" s="267" t="str">
        <f>IF('Start-up'!I31="","",'Start-up'!I31)</f>
        <v/>
      </c>
      <c r="X23" s="9"/>
      <c r="Y23" s="9"/>
      <c r="Z23" s="9"/>
      <c r="AA23" s="9"/>
      <c r="AB23" s="9"/>
      <c r="AC23" s="9"/>
      <c r="AD23" s="9"/>
      <c r="AE23" s="9"/>
      <c r="AF23" s="3"/>
      <c r="AG23" s="3"/>
      <c r="AH23" s="3"/>
      <c r="AI23" s="3"/>
      <c r="AJ23" s="3"/>
      <c r="AK23" s="3"/>
      <c r="AL23" s="3"/>
      <c r="AM23" s="3"/>
      <c r="AN23" s="3"/>
    </row>
    <row r="24" spans="1:40" ht="14.25" customHeight="1">
      <c r="A24" s="9"/>
      <c r="B24" s="9"/>
      <c r="C24" s="266" t="str">
        <f>IF('Start-up'!C32="","",'Start-up'!C32)</f>
        <v>Ενοικίαση Google play</v>
      </c>
      <c r="D24" s="267">
        <f>IF('Start-up'!D32="","",'Start-up'!D32)</f>
        <v>50</v>
      </c>
      <c r="E24" s="1"/>
      <c r="F24" s="1"/>
      <c r="G24" s="1"/>
      <c r="H24" s="1"/>
      <c r="I24" s="1"/>
      <c r="J24" s="1"/>
      <c r="K24" s="1"/>
      <c r="L24" s="1"/>
      <c r="M24" s="1"/>
      <c r="N24" s="1"/>
      <c r="O24" s="1"/>
      <c r="P24" s="9"/>
      <c r="Q24" s="9"/>
      <c r="R24" s="9"/>
      <c r="S24" s="9"/>
      <c r="T24" s="9"/>
      <c r="U24" s="9"/>
      <c r="V24" s="266" t="str">
        <f>IF('Start-up'!I32="","",'Start-up'!I32)</f>
        <v/>
      </c>
      <c r="W24" s="267" t="str">
        <f>IF('Start-up'!I32="","",'Start-up'!I32)</f>
        <v/>
      </c>
      <c r="X24" s="9"/>
      <c r="Y24" s="9"/>
      <c r="Z24" s="9"/>
      <c r="AA24" s="9"/>
      <c r="AB24" s="9"/>
      <c r="AC24" s="9"/>
      <c r="AD24" s="9"/>
      <c r="AE24" s="9"/>
      <c r="AF24" s="3"/>
      <c r="AG24" s="3"/>
      <c r="AH24" s="3"/>
      <c r="AI24" s="3"/>
      <c r="AJ24" s="3"/>
      <c r="AK24" s="3"/>
      <c r="AL24" s="3"/>
      <c r="AM24" s="3"/>
      <c r="AN24" s="3"/>
    </row>
    <row r="25" spans="1:40" ht="14.25" customHeight="1">
      <c r="A25" s="9"/>
      <c r="B25" s="9"/>
      <c r="C25" s="266" t="str">
        <f>IF('Start-up'!C33="","",'Start-up'!C33)</f>
        <v>Δαπάνες σύστασης ΙΚΕ</v>
      </c>
      <c r="D25" s="267">
        <f>IF('Start-up'!D33="","",'Start-up'!D33)</f>
        <v>1500</v>
      </c>
      <c r="E25" s="1"/>
      <c r="F25" s="1"/>
      <c r="G25" s="1"/>
      <c r="H25" s="1"/>
      <c r="I25" s="1"/>
      <c r="J25" s="1"/>
      <c r="K25" s="1"/>
      <c r="L25" s="1"/>
      <c r="M25" s="1"/>
      <c r="N25" s="1"/>
      <c r="O25" s="1"/>
      <c r="P25" s="9"/>
      <c r="Q25" s="9"/>
      <c r="R25" s="9"/>
      <c r="S25" s="9"/>
      <c r="T25" s="9"/>
      <c r="U25" s="9"/>
      <c r="V25" s="266" t="str">
        <f>IF('Start-up'!I33="","",'Start-up'!I33)</f>
        <v/>
      </c>
      <c r="W25" s="267" t="str">
        <f>IF('Start-up'!I33="","",'Start-up'!I33)</f>
        <v/>
      </c>
      <c r="X25" s="9"/>
      <c r="Y25" s="9"/>
      <c r="Z25" s="9"/>
      <c r="AA25" s="9"/>
      <c r="AB25" s="9"/>
      <c r="AC25" s="9"/>
      <c r="AD25" s="9"/>
      <c r="AE25" s="9"/>
      <c r="AF25" s="3"/>
      <c r="AG25" s="3"/>
      <c r="AH25" s="3"/>
      <c r="AI25" s="3"/>
      <c r="AJ25" s="3"/>
      <c r="AK25" s="3"/>
      <c r="AL25" s="3"/>
      <c r="AM25" s="3"/>
      <c r="AN25" s="3"/>
    </row>
    <row r="26" spans="1:40" ht="14.25" customHeight="1">
      <c r="A26" s="9"/>
      <c r="B26" s="9"/>
      <c r="C26" s="266" t="str">
        <f>IF('Start-up'!C34="","",'Start-up'!C34)</f>
        <v>Προκαταβολές ενοικίων</v>
      </c>
      <c r="D26" s="267">
        <f>IF('Start-up'!D34="","",'Start-up'!D34)</f>
        <v>600</v>
      </c>
      <c r="E26" s="1"/>
      <c r="F26" s="1"/>
      <c r="G26" s="1"/>
      <c r="H26" s="1"/>
      <c r="I26" s="1"/>
      <c r="J26" s="1"/>
      <c r="K26" s="1"/>
      <c r="L26" s="1"/>
      <c r="M26" s="1"/>
      <c r="N26" s="1"/>
      <c r="O26" s="1"/>
      <c r="P26" s="9"/>
      <c r="Q26" s="9"/>
      <c r="R26" s="9"/>
      <c r="S26" s="9"/>
      <c r="T26" s="9"/>
      <c r="U26" s="9"/>
      <c r="V26" s="266" t="str">
        <f>IF('Start-up'!I34="","",'Start-up'!I34)</f>
        <v/>
      </c>
      <c r="W26" s="267" t="str">
        <f>IF('Start-up'!I34="","",'Start-up'!I34)</f>
        <v/>
      </c>
      <c r="X26" s="9"/>
      <c r="Y26" s="9"/>
      <c r="Z26" s="9"/>
      <c r="AA26" s="9"/>
      <c r="AB26" s="9"/>
      <c r="AC26" s="9"/>
      <c r="AD26" s="9"/>
      <c r="AE26" s="9"/>
      <c r="AF26" s="3"/>
      <c r="AG26" s="3"/>
      <c r="AH26" s="3"/>
      <c r="AI26" s="3"/>
      <c r="AJ26" s="3"/>
      <c r="AK26" s="3"/>
      <c r="AL26" s="3"/>
      <c r="AM26" s="3"/>
      <c r="AN26" s="3"/>
    </row>
    <row r="27" spans="1:40" ht="14.25" customHeight="1">
      <c r="A27" s="9"/>
      <c r="B27" s="9"/>
      <c r="C27" s="266" t="str">
        <f>IF('Start-up'!C35="","",'Start-up'!C35)</f>
        <v/>
      </c>
      <c r="D27" s="267" t="str">
        <f>IF('Start-up'!D35="","",'Start-up'!D35)</f>
        <v/>
      </c>
      <c r="E27" s="1"/>
      <c r="F27" s="1"/>
      <c r="G27" s="1"/>
      <c r="H27" s="1"/>
      <c r="I27" s="1"/>
      <c r="J27" s="1"/>
      <c r="K27" s="1"/>
      <c r="L27" s="1"/>
      <c r="M27" s="1"/>
      <c r="N27" s="1"/>
      <c r="O27" s="1"/>
      <c r="P27" s="9"/>
      <c r="Q27" s="9"/>
      <c r="R27" s="9"/>
      <c r="S27" s="9"/>
      <c r="T27" s="9"/>
      <c r="U27" s="9"/>
      <c r="V27" s="266" t="str">
        <f>IF('Start-up'!I35="","",'Start-up'!I35)</f>
        <v/>
      </c>
      <c r="W27" s="267" t="str">
        <f>IF('Start-up'!I35="","",'Start-up'!I35)</f>
        <v/>
      </c>
      <c r="X27" s="9"/>
      <c r="Y27" s="9"/>
      <c r="Z27" s="9"/>
      <c r="AA27" s="9"/>
      <c r="AB27" s="9"/>
      <c r="AC27" s="9"/>
      <c r="AD27" s="9"/>
      <c r="AE27" s="9"/>
      <c r="AF27" s="3"/>
      <c r="AG27" s="3"/>
      <c r="AH27" s="3"/>
      <c r="AI27" s="3"/>
      <c r="AJ27" s="3"/>
      <c r="AK27" s="3"/>
      <c r="AL27" s="3"/>
      <c r="AM27" s="3"/>
      <c r="AN27" s="3"/>
    </row>
    <row r="28" spans="1:40" ht="14.25" customHeight="1">
      <c r="A28" s="9"/>
      <c r="B28" s="9"/>
      <c r="C28" s="266" t="str">
        <f>IF('Start-up'!C36="","",'Start-up'!C36)</f>
        <v/>
      </c>
      <c r="D28" s="267" t="str">
        <f>IF('Start-up'!D36="","",'Start-up'!D36)</f>
        <v/>
      </c>
      <c r="E28" s="1"/>
      <c r="F28" s="1"/>
      <c r="G28" s="1"/>
      <c r="H28" s="1"/>
      <c r="I28" s="1"/>
      <c r="J28" s="1"/>
      <c r="K28" s="1"/>
      <c r="L28" s="1"/>
      <c r="M28" s="1"/>
      <c r="N28" s="1"/>
      <c r="O28" s="1"/>
      <c r="P28" s="9"/>
      <c r="Q28" s="9"/>
      <c r="R28" s="9"/>
      <c r="S28" s="9"/>
      <c r="T28" s="9"/>
      <c r="U28" s="9"/>
      <c r="V28" s="266" t="str">
        <f>IF('Start-up'!I36="","",'Start-up'!I36)</f>
        <v/>
      </c>
      <c r="W28" s="267" t="str">
        <f>IF('Start-up'!I36="","",'Start-up'!I36)</f>
        <v/>
      </c>
      <c r="X28" s="9"/>
      <c r="Y28" s="9"/>
      <c r="Z28" s="9"/>
      <c r="AA28" s="9"/>
      <c r="AB28" s="9"/>
      <c r="AC28" s="9"/>
      <c r="AD28" s="9"/>
      <c r="AE28" s="9"/>
      <c r="AF28" s="3"/>
      <c r="AG28" s="3"/>
      <c r="AH28" s="3"/>
      <c r="AI28" s="3"/>
      <c r="AJ28" s="3"/>
      <c r="AK28" s="3"/>
      <c r="AL28" s="3"/>
      <c r="AM28" s="3"/>
      <c r="AN28" s="3"/>
    </row>
    <row r="29" spans="1:40" ht="14.25" customHeight="1">
      <c r="A29" s="9"/>
      <c r="B29" s="9"/>
      <c r="C29" s="266" t="str">
        <f>IF('Start-up'!C37="","",'Start-up'!C37)</f>
        <v/>
      </c>
      <c r="D29" s="267" t="str">
        <f>IF('Start-up'!D37="","",'Start-up'!D37)</f>
        <v/>
      </c>
      <c r="E29" s="1"/>
      <c r="F29" s="1"/>
      <c r="G29" s="1"/>
      <c r="H29" s="1"/>
      <c r="I29" s="1"/>
      <c r="J29" s="1"/>
      <c r="K29" s="1"/>
      <c r="L29" s="1"/>
      <c r="M29" s="1"/>
      <c r="N29" s="1"/>
      <c r="O29" s="1"/>
      <c r="P29" s="9"/>
      <c r="Q29" s="9"/>
      <c r="R29" s="9"/>
      <c r="S29" s="9"/>
      <c r="T29" s="9"/>
      <c r="U29" s="9"/>
      <c r="V29" s="266" t="str">
        <f>IF('Start-up'!I37="","",'Start-up'!I37)</f>
        <v/>
      </c>
      <c r="W29" s="267" t="str">
        <f>IF('Start-up'!I37="","",'Start-up'!I37)</f>
        <v/>
      </c>
      <c r="X29" s="9"/>
      <c r="Y29" s="9"/>
      <c r="Z29" s="9"/>
      <c r="AA29" s="9"/>
      <c r="AB29" s="9"/>
      <c r="AC29" s="9"/>
      <c r="AD29" s="9"/>
      <c r="AE29" s="9"/>
      <c r="AF29" s="3"/>
      <c r="AG29" s="3"/>
      <c r="AH29" s="3"/>
      <c r="AI29" s="3"/>
      <c r="AJ29" s="3"/>
      <c r="AK29" s="3"/>
      <c r="AL29" s="3"/>
      <c r="AM29" s="3"/>
      <c r="AN29" s="3"/>
    </row>
    <row r="30" spans="1:40" ht="14.25" customHeight="1">
      <c r="A30" s="9"/>
      <c r="B30" s="9"/>
      <c r="C30" s="266" t="str">
        <f>IF('Start-up'!C38="","",'Start-up'!C38)</f>
        <v/>
      </c>
      <c r="D30" s="267" t="str">
        <f>IF('Start-up'!D38="","",'Start-up'!D38)</f>
        <v/>
      </c>
      <c r="E30" s="1"/>
      <c r="F30" s="1"/>
      <c r="G30" s="1"/>
      <c r="H30" s="1"/>
      <c r="I30" s="1"/>
      <c r="J30" s="1"/>
      <c r="K30" s="1"/>
      <c r="L30" s="1"/>
      <c r="M30" s="1"/>
      <c r="N30" s="1"/>
      <c r="O30" s="1"/>
      <c r="P30" s="9"/>
      <c r="Q30" s="9"/>
      <c r="R30" s="9"/>
      <c r="S30" s="9"/>
      <c r="T30" s="9"/>
      <c r="U30" s="9"/>
      <c r="V30" s="266" t="str">
        <f>IF('Start-up'!I38="","",'Start-up'!I38)</f>
        <v/>
      </c>
      <c r="W30" s="267" t="str">
        <f>IF('Start-up'!I38="","",'Start-up'!I38)</f>
        <v/>
      </c>
      <c r="X30" s="9"/>
      <c r="Y30" s="9"/>
      <c r="Z30" s="9"/>
      <c r="AA30" s="9"/>
      <c r="AB30" s="9"/>
      <c r="AC30" s="9"/>
      <c r="AD30" s="9"/>
      <c r="AE30" s="9"/>
      <c r="AF30" s="3"/>
      <c r="AG30" s="3"/>
      <c r="AH30" s="3"/>
      <c r="AI30" s="3"/>
      <c r="AJ30" s="3"/>
      <c r="AK30" s="3"/>
      <c r="AL30" s="3"/>
      <c r="AM30" s="3"/>
      <c r="AN30" s="3"/>
    </row>
    <row r="31" spans="1:40" ht="14.25" customHeight="1">
      <c r="A31" s="9"/>
      <c r="B31" s="9"/>
      <c r="C31" s="266" t="str">
        <f>IF('Start-up'!C39="","",'Start-up'!C39)</f>
        <v/>
      </c>
      <c r="D31" s="267" t="str">
        <f>IF('Start-up'!D39="","",'Start-up'!D39)</f>
        <v/>
      </c>
      <c r="E31" s="1"/>
      <c r="F31" s="1"/>
      <c r="G31" s="1"/>
      <c r="H31" s="1"/>
      <c r="I31" s="1"/>
      <c r="J31" s="1"/>
      <c r="K31" s="1"/>
      <c r="L31" s="1"/>
      <c r="M31" s="1"/>
      <c r="N31" s="1"/>
      <c r="O31" s="1"/>
      <c r="P31" s="9"/>
      <c r="Q31" s="9"/>
      <c r="R31" s="9"/>
      <c r="S31" s="9"/>
      <c r="T31" s="9"/>
      <c r="U31" s="9"/>
      <c r="V31" s="266" t="str">
        <f>IF('Start-up'!I39="","",'Start-up'!I39)</f>
        <v/>
      </c>
      <c r="W31" s="267" t="str">
        <f>IF('Start-up'!I39="","",'Start-up'!I39)</f>
        <v/>
      </c>
      <c r="X31" s="9"/>
      <c r="Y31" s="9"/>
      <c r="Z31" s="9"/>
      <c r="AA31" s="9"/>
      <c r="AB31" s="9"/>
      <c r="AC31" s="9"/>
      <c r="AD31" s="9"/>
      <c r="AE31" s="9"/>
      <c r="AF31" s="3"/>
      <c r="AG31" s="3"/>
      <c r="AH31" s="3"/>
      <c r="AI31" s="3"/>
      <c r="AJ31" s="3"/>
      <c r="AK31" s="3"/>
      <c r="AL31" s="3"/>
      <c r="AM31" s="3"/>
      <c r="AN31" s="3"/>
    </row>
    <row r="32" spans="1:40" ht="14.25" customHeight="1">
      <c r="A32" s="9"/>
      <c r="B32" s="9"/>
      <c r="C32" s="266" t="str">
        <f>IF('Start-up'!C40="","",'Start-up'!C40)</f>
        <v/>
      </c>
      <c r="D32" s="267" t="str">
        <f>IF('Start-up'!D40="","",'Start-up'!D40)</f>
        <v/>
      </c>
      <c r="E32" s="1"/>
      <c r="F32" s="1"/>
      <c r="G32" s="1"/>
      <c r="H32" s="1"/>
      <c r="I32" s="1"/>
      <c r="J32" s="1"/>
      <c r="K32" s="1"/>
      <c r="L32" s="1"/>
      <c r="M32" s="1"/>
      <c r="N32" s="1"/>
      <c r="O32" s="1"/>
      <c r="P32" s="9"/>
      <c r="Q32" s="9"/>
      <c r="R32" s="9"/>
      <c r="S32" s="9"/>
      <c r="T32" s="9"/>
      <c r="U32" s="9"/>
      <c r="V32" s="266" t="str">
        <f>IF('Start-up'!I40="","",'Start-up'!I40)</f>
        <v/>
      </c>
      <c r="W32" s="267" t="str">
        <f>IF('Start-up'!I40="","",'Start-up'!I40)</f>
        <v/>
      </c>
      <c r="X32" s="9"/>
      <c r="Y32" s="9"/>
      <c r="Z32" s="9"/>
      <c r="AA32" s="9"/>
      <c r="AB32" s="9"/>
      <c r="AC32" s="9"/>
      <c r="AD32" s="9"/>
      <c r="AE32" s="9"/>
      <c r="AF32" s="3"/>
      <c r="AG32" s="3"/>
      <c r="AH32" s="3"/>
      <c r="AI32" s="3"/>
      <c r="AJ32" s="3"/>
      <c r="AK32" s="3"/>
      <c r="AL32" s="3"/>
      <c r="AM32" s="3"/>
      <c r="AN32" s="3"/>
    </row>
    <row r="33" spans="1:40" ht="14.25" customHeight="1">
      <c r="A33" s="9"/>
      <c r="B33" s="9"/>
      <c r="C33" s="266" t="str">
        <f>IF('Start-up'!C41="","",'Start-up'!C41)</f>
        <v/>
      </c>
      <c r="D33" s="267" t="str">
        <f>IF('Start-up'!D41="","",'Start-up'!D41)</f>
        <v/>
      </c>
      <c r="E33" s="1"/>
      <c r="F33" s="1"/>
      <c r="G33" s="1"/>
      <c r="H33" s="1"/>
      <c r="I33" s="1"/>
      <c r="J33" s="1"/>
      <c r="K33" s="1"/>
      <c r="L33" s="1"/>
      <c r="M33" s="1"/>
      <c r="N33" s="1"/>
      <c r="O33" s="1"/>
      <c r="P33" s="9"/>
      <c r="Q33" s="9"/>
      <c r="R33" s="9"/>
      <c r="S33" s="9"/>
      <c r="T33" s="9"/>
      <c r="U33" s="9"/>
      <c r="V33" s="266" t="str">
        <f>IF('Start-up'!I41="","",'Start-up'!I41)</f>
        <v/>
      </c>
      <c r="W33" s="267" t="str">
        <f>IF('Start-up'!I41="","",'Start-up'!I41)</f>
        <v/>
      </c>
      <c r="X33" s="9"/>
      <c r="Y33" s="9"/>
      <c r="Z33" s="9"/>
      <c r="AA33" s="9"/>
      <c r="AB33" s="9"/>
      <c r="AC33" s="9"/>
      <c r="AD33" s="9"/>
      <c r="AE33" s="9"/>
      <c r="AF33" s="3"/>
      <c r="AG33" s="3"/>
      <c r="AH33" s="3"/>
      <c r="AI33" s="3"/>
      <c r="AJ33" s="3"/>
      <c r="AK33" s="3"/>
      <c r="AL33" s="3"/>
      <c r="AM33" s="3"/>
      <c r="AN33" s="3"/>
    </row>
    <row r="34" spans="1:40" ht="13.5" customHeight="1">
      <c r="A34" s="9"/>
      <c r="B34" s="9"/>
      <c r="C34" s="266" t="str">
        <f>IF('Start-up'!C42="","",'Start-up'!C42)</f>
        <v/>
      </c>
      <c r="D34" s="267" t="str">
        <f>IF('Start-up'!D42="","",'Start-up'!D42)</f>
        <v/>
      </c>
      <c r="E34" s="9"/>
      <c r="F34" s="9"/>
      <c r="G34" s="9"/>
      <c r="H34" s="9"/>
      <c r="I34" s="9"/>
      <c r="J34" s="9"/>
      <c r="K34" s="9"/>
      <c r="L34" s="9"/>
      <c r="M34" s="9"/>
      <c r="N34" s="9"/>
      <c r="O34" s="9"/>
      <c r="P34" s="9"/>
      <c r="Q34" s="9"/>
      <c r="R34" s="9"/>
      <c r="S34" s="9"/>
      <c r="T34" s="9"/>
      <c r="U34" s="9"/>
      <c r="V34" s="266" t="str">
        <f>IF('Start-up'!I42="","",'Start-up'!I42)</f>
        <v/>
      </c>
      <c r="W34" s="267" t="str">
        <f>IF('Start-up'!I42="","",'Start-up'!I42)</f>
        <v/>
      </c>
      <c r="X34" s="9"/>
      <c r="Y34" s="9"/>
      <c r="Z34" s="9"/>
      <c r="AA34" s="9"/>
      <c r="AB34" s="9"/>
      <c r="AC34" s="9"/>
      <c r="AD34" s="9"/>
      <c r="AE34" s="9"/>
      <c r="AF34" s="3"/>
      <c r="AG34" s="3"/>
      <c r="AH34" s="3"/>
      <c r="AI34" s="3"/>
      <c r="AJ34" s="3"/>
      <c r="AK34" s="3"/>
      <c r="AL34" s="3"/>
      <c r="AM34" s="3"/>
      <c r="AN34" s="3"/>
    </row>
    <row r="35" spans="1:40" ht="13.5" customHeight="1">
      <c r="A35" s="9"/>
      <c r="B35" s="9"/>
      <c r="C35" s="266" t="str">
        <f>IF('Start-up'!C43="","",'Start-up'!C43)</f>
        <v/>
      </c>
      <c r="D35" s="267" t="str">
        <f>IF('Start-up'!D43="","",'Start-up'!D43)</f>
        <v/>
      </c>
      <c r="E35" s="9"/>
      <c r="F35" s="9"/>
      <c r="G35" s="9"/>
      <c r="H35" s="9"/>
      <c r="I35" s="9"/>
      <c r="J35" s="9"/>
      <c r="K35" s="9"/>
      <c r="L35" s="9"/>
      <c r="M35" s="9"/>
      <c r="N35" s="9"/>
      <c r="O35" s="9"/>
      <c r="P35" s="9"/>
      <c r="Q35" s="9"/>
      <c r="R35" s="9"/>
      <c r="S35" s="9"/>
      <c r="T35" s="9"/>
      <c r="U35" s="9"/>
      <c r="V35" s="266" t="str">
        <f>IF('Start-up'!I43="","",'Start-up'!I43)</f>
        <v/>
      </c>
      <c r="W35" s="267" t="str">
        <f>IF('Start-up'!I43="","",'Start-up'!I43)</f>
        <v/>
      </c>
      <c r="X35" s="9"/>
      <c r="Y35" s="9"/>
      <c r="Z35" s="9"/>
      <c r="AA35" s="9"/>
      <c r="AB35" s="9"/>
      <c r="AC35" s="9"/>
      <c r="AD35" s="9"/>
      <c r="AE35" s="9"/>
      <c r="AF35" s="3"/>
      <c r="AG35" s="3"/>
      <c r="AH35" s="3"/>
      <c r="AI35" s="3"/>
      <c r="AJ35" s="3"/>
      <c r="AK35" s="3"/>
      <c r="AL35" s="3"/>
      <c r="AM35" s="3"/>
      <c r="AN35" s="3"/>
    </row>
    <row r="36" spans="1:40" ht="13.5" customHeight="1">
      <c r="A36" s="9"/>
      <c r="B36" s="9"/>
      <c r="C36" s="266" t="str">
        <f>IF('Start-up'!C44="","",'Start-up'!C44)</f>
        <v/>
      </c>
      <c r="D36" s="267" t="str">
        <f>IF('Start-up'!D44="","",'Start-up'!D44)</f>
        <v/>
      </c>
      <c r="E36" s="9"/>
      <c r="F36" s="9"/>
      <c r="G36" s="9"/>
      <c r="H36" s="9"/>
      <c r="I36" s="9"/>
      <c r="J36" s="9"/>
      <c r="K36" s="9"/>
      <c r="L36" s="9"/>
      <c r="M36" s="9"/>
      <c r="N36" s="9"/>
      <c r="O36" s="9"/>
      <c r="P36" s="9"/>
      <c r="Q36" s="9"/>
      <c r="R36" s="9"/>
      <c r="S36" s="9"/>
      <c r="T36" s="9"/>
      <c r="U36" s="9"/>
      <c r="V36" s="266" t="str">
        <f>IF('Start-up'!I44="","",'Start-up'!I44)</f>
        <v/>
      </c>
      <c r="W36" s="267" t="str">
        <f>IF('Start-up'!I44="","",'Start-up'!I44)</f>
        <v/>
      </c>
      <c r="X36" s="9"/>
      <c r="Y36" s="9"/>
      <c r="Z36" s="9"/>
      <c r="AA36" s="9"/>
      <c r="AB36" s="9"/>
      <c r="AC36" s="9"/>
      <c r="AD36" s="9"/>
      <c r="AE36" s="9"/>
      <c r="AF36" s="3"/>
      <c r="AG36" s="3"/>
      <c r="AH36" s="3"/>
      <c r="AI36" s="3"/>
      <c r="AJ36" s="3"/>
      <c r="AK36" s="3"/>
      <c r="AL36" s="3"/>
      <c r="AM36" s="3"/>
      <c r="AN36" s="3"/>
    </row>
    <row r="37" spans="1:40" ht="13.5" customHeight="1">
      <c r="A37" s="9"/>
      <c r="B37" s="9"/>
      <c r="C37" s="266" t="str">
        <f>IF('Start-up'!C45="","",'Start-up'!C45)</f>
        <v/>
      </c>
      <c r="D37" s="267" t="str">
        <f>IF('Start-up'!D45="","",'Start-up'!D45)</f>
        <v/>
      </c>
      <c r="E37" s="9"/>
      <c r="F37" s="9"/>
      <c r="G37" s="9"/>
      <c r="H37" s="9"/>
      <c r="I37" s="9"/>
      <c r="J37" s="9"/>
      <c r="K37" s="9"/>
      <c r="L37" s="9"/>
      <c r="M37" s="9"/>
      <c r="N37" s="9"/>
      <c r="O37" s="9"/>
      <c r="P37" s="9"/>
      <c r="Q37" s="9"/>
      <c r="R37" s="9"/>
      <c r="S37" s="9"/>
      <c r="T37" s="9"/>
      <c r="U37" s="9"/>
      <c r="V37" s="266" t="str">
        <f>IF('Start-up'!I45="","",'Start-up'!I45)</f>
        <v/>
      </c>
      <c r="W37" s="267" t="str">
        <f>IF('Start-up'!I45="","",'Start-up'!I45)</f>
        <v/>
      </c>
      <c r="X37" s="9"/>
      <c r="Y37" s="9"/>
      <c r="Z37" s="9"/>
      <c r="AA37" s="9"/>
      <c r="AB37" s="9"/>
      <c r="AC37" s="9"/>
      <c r="AD37" s="9"/>
      <c r="AE37" s="9"/>
      <c r="AF37" s="3"/>
      <c r="AG37" s="3"/>
      <c r="AH37" s="3"/>
      <c r="AI37" s="3"/>
      <c r="AJ37" s="3"/>
      <c r="AK37" s="3"/>
      <c r="AL37" s="3"/>
      <c r="AM37" s="3"/>
      <c r="AN37" s="3"/>
    </row>
    <row r="38" spans="1:40" ht="13.5" customHeight="1">
      <c r="A38" s="9"/>
      <c r="B38" s="9"/>
      <c r="C38" s="266" t="str">
        <f>IF('Start-up'!C46="","",'Start-up'!C46)</f>
        <v/>
      </c>
      <c r="D38" s="267" t="str">
        <f>IF('Start-up'!D46="","",'Start-up'!D46)</f>
        <v/>
      </c>
      <c r="E38" s="9"/>
      <c r="F38" s="9"/>
      <c r="G38" s="9"/>
      <c r="H38" s="9"/>
      <c r="I38" s="9"/>
      <c r="J38" s="9"/>
      <c r="K38" s="9"/>
      <c r="L38" s="9"/>
      <c r="M38" s="9"/>
      <c r="N38" s="9"/>
      <c r="O38" s="9"/>
      <c r="P38" s="9"/>
      <c r="Q38" s="9"/>
      <c r="R38" s="9"/>
      <c r="S38" s="9"/>
      <c r="T38" s="9"/>
      <c r="U38" s="9"/>
      <c r="V38" s="266" t="str">
        <f>IF('Start-up'!I46="","",'Start-up'!I46)</f>
        <v/>
      </c>
      <c r="W38" s="267" t="str">
        <f>IF('Start-up'!I46="","",'Start-up'!I46)</f>
        <v/>
      </c>
      <c r="X38" s="9"/>
      <c r="Y38" s="9"/>
      <c r="Z38" s="9"/>
      <c r="AA38" s="9"/>
      <c r="AB38" s="9"/>
      <c r="AC38" s="9"/>
      <c r="AD38" s="9"/>
      <c r="AE38" s="9"/>
      <c r="AF38" s="3"/>
      <c r="AG38" s="3"/>
      <c r="AH38" s="3"/>
      <c r="AI38" s="3"/>
      <c r="AJ38" s="3"/>
      <c r="AK38" s="3"/>
      <c r="AL38" s="3"/>
      <c r="AM38" s="3"/>
      <c r="AN38" s="3"/>
    </row>
    <row r="39" spans="1:40" ht="13.5" customHeight="1">
      <c r="A39" s="9"/>
      <c r="B39" s="9"/>
      <c r="C39" s="266" t="str">
        <f>IF('Start-up'!C47="","",'Start-up'!C47)</f>
        <v/>
      </c>
      <c r="D39" s="267" t="str">
        <f>IF('Start-up'!D47="","",'Start-up'!D47)</f>
        <v/>
      </c>
      <c r="E39" s="9"/>
      <c r="F39" s="9"/>
      <c r="G39" s="9"/>
      <c r="H39" s="9"/>
      <c r="I39" s="9"/>
      <c r="J39" s="9"/>
      <c r="K39" s="9"/>
      <c r="L39" s="9"/>
      <c r="M39" s="9"/>
      <c r="N39" s="9"/>
      <c r="O39" s="9"/>
      <c r="P39" s="9"/>
      <c r="Q39" s="9"/>
      <c r="R39" s="9"/>
      <c r="S39" s="9"/>
      <c r="T39" s="9"/>
      <c r="U39" s="9"/>
      <c r="V39" s="266" t="str">
        <f>IF('Start-up'!I47="","",'Start-up'!I47)</f>
        <v/>
      </c>
      <c r="W39" s="267" t="str">
        <f>IF('Start-up'!I47="","",'Start-up'!I47)</f>
        <v/>
      </c>
      <c r="X39" s="9"/>
      <c r="Y39" s="9"/>
      <c r="Z39" s="9"/>
      <c r="AA39" s="9"/>
      <c r="AB39" s="9"/>
      <c r="AC39" s="9"/>
      <c r="AD39" s="9"/>
      <c r="AE39" s="9"/>
      <c r="AF39" s="3"/>
      <c r="AG39" s="3"/>
      <c r="AH39" s="3"/>
      <c r="AI39" s="3"/>
      <c r="AJ39" s="3"/>
      <c r="AK39" s="3"/>
      <c r="AL39" s="3"/>
      <c r="AM39" s="3"/>
      <c r="AN39" s="3"/>
    </row>
    <row r="40" spans="1:40" ht="13.5" customHeight="1">
      <c r="A40" s="9"/>
      <c r="B40" s="9"/>
      <c r="C40" s="266" t="str">
        <f>IF('Start-up'!C48="","",'Start-up'!C48)</f>
        <v/>
      </c>
      <c r="D40" s="267" t="str">
        <f>IF('Start-up'!D48="","",'Start-up'!D48)</f>
        <v/>
      </c>
      <c r="E40" s="9"/>
      <c r="F40" s="9"/>
      <c r="G40" s="9"/>
      <c r="H40" s="9"/>
      <c r="I40" s="9"/>
      <c r="J40" s="9"/>
      <c r="K40" s="9"/>
      <c r="L40" s="9"/>
      <c r="M40" s="9"/>
      <c r="N40" s="9"/>
      <c r="O40" s="9"/>
      <c r="P40" s="9"/>
      <c r="Q40" s="9"/>
      <c r="R40" s="9"/>
      <c r="S40" s="9"/>
      <c r="T40" s="9"/>
      <c r="U40" s="9"/>
      <c r="V40" s="266" t="str">
        <f>IF('Start-up'!I48="","",'Start-up'!I48)</f>
        <v/>
      </c>
      <c r="W40" s="267" t="str">
        <f>IF('Start-up'!I48="","",'Start-up'!I48)</f>
        <v/>
      </c>
      <c r="X40" s="9"/>
      <c r="Y40" s="9"/>
      <c r="Z40" s="9"/>
      <c r="AA40" s="9"/>
      <c r="AB40" s="9"/>
      <c r="AC40" s="9"/>
      <c r="AD40" s="9"/>
      <c r="AE40" s="9"/>
      <c r="AF40" s="3"/>
      <c r="AG40" s="3"/>
      <c r="AH40" s="3"/>
      <c r="AI40" s="3"/>
      <c r="AJ40" s="3"/>
      <c r="AK40" s="3"/>
      <c r="AL40" s="3"/>
      <c r="AM40" s="3"/>
      <c r="AN40" s="3"/>
    </row>
    <row r="41" spans="1:40" ht="13.5" customHeight="1">
      <c r="A41" s="9"/>
      <c r="B41" s="9"/>
      <c r="C41" s="266" t="str">
        <f>IF('Start-up'!C49="","",'Start-up'!C49)</f>
        <v/>
      </c>
      <c r="D41" s="267" t="str">
        <f>IF('Start-up'!D49="","",'Start-up'!D49)</f>
        <v/>
      </c>
      <c r="E41" s="9"/>
      <c r="F41" s="9"/>
      <c r="G41" s="9"/>
      <c r="H41" s="9"/>
      <c r="I41" s="9"/>
      <c r="J41" s="9"/>
      <c r="K41" s="9"/>
      <c r="L41" s="9"/>
      <c r="M41" s="9"/>
      <c r="N41" s="9"/>
      <c r="O41" s="9"/>
      <c r="P41" s="9"/>
      <c r="Q41" s="9"/>
      <c r="R41" s="9"/>
      <c r="S41" s="9"/>
      <c r="T41" s="9"/>
      <c r="U41" s="9"/>
      <c r="V41" s="266" t="str">
        <f>IF('Start-up'!I49="","",'Start-up'!I49)</f>
        <v/>
      </c>
      <c r="W41" s="267" t="str">
        <f>IF('Start-up'!I49="","",'Start-up'!I49)</f>
        <v/>
      </c>
      <c r="X41" s="9"/>
      <c r="Y41" s="9"/>
      <c r="Z41" s="9"/>
      <c r="AA41" s="9"/>
      <c r="AB41" s="9"/>
      <c r="AC41" s="9"/>
      <c r="AD41" s="9"/>
      <c r="AE41" s="9"/>
      <c r="AF41" s="3"/>
      <c r="AG41" s="3"/>
      <c r="AH41" s="3"/>
      <c r="AI41" s="3"/>
      <c r="AJ41" s="3"/>
      <c r="AK41" s="3"/>
      <c r="AL41" s="3"/>
      <c r="AM41" s="3"/>
      <c r="AN41" s="3"/>
    </row>
    <row r="42" spans="1:40" ht="13.5" customHeight="1">
      <c r="A42" s="9"/>
      <c r="B42" s="9"/>
      <c r="C42" s="266" t="str">
        <f>IF('Start-up'!C50="","",'Start-up'!C50)</f>
        <v/>
      </c>
      <c r="D42" s="267" t="str">
        <f>IF('Start-up'!D50="","",'Start-up'!D50)</f>
        <v/>
      </c>
      <c r="E42" s="9"/>
      <c r="F42" s="9"/>
      <c r="G42" s="9"/>
      <c r="H42" s="9"/>
      <c r="I42" s="9"/>
      <c r="J42" s="9"/>
      <c r="K42" s="9"/>
      <c r="L42" s="9"/>
      <c r="M42" s="9"/>
      <c r="N42" s="9"/>
      <c r="O42" s="9"/>
      <c r="P42" s="9"/>
      <c r="Q42" s="9"/>
      <c r="R42" s="9"/>
      <c r="S42" s="9"/>
      <c r="T42" s="9"/>
      <c r="U42" s="9"/>
      <c r="V42" s="266" t="str">
        <f>IF('Start-up'!I50="","",'Start-up'!I50)</f>
        <v/>
      </c>
      <c r="W42" s="267" t="str">
        <f>IF('Start-up'!I50="","",'Start-up'!I50)</f>
        <v/>
      </c>
      <c r="X42" s="9"/>
      <c r="Y42" s="9"/>
      <c r="Z42" s="9"/>
      <c r="AA42" s="9"/>
      <c r="AB42" s="9"/>
      <c r="AC42" s="9"/>
      <c r="AD42" s="9"/>
      <c r="AE42" s="9"/>
      <c r="AF42" s="3"/>
      <c r="AG42" s="3"/>
      <c r="AH42" s="3"/>
      <c r="AI42" s="3"/>
      <c r="AJ42" s="3"/>
      <c r="AK42" s="3"/>
      <c r="AL42" s="3"/>
      <c r="AM42" s="3"/>
      <c r="AN42" s="3"/>
    </row>
    <row r="43" spans="1:40" ht="13.5" customHeight="1">
      <c r="A43" s="9"/>
      <c r="B43" s="9"/>
      <c r="C43" s="266" t="str">
        <f>IF('Start-up'!C51="","",'Start-up'!C51)</f>
        <v/>
      </c>
      <c r="D43" s="267" t="str">
        <f>IF('Start-up'!D51="","",'Start-up'!D51)</f>
        <v/>
      </c>
      <c r="E43" s="9"/>
      <c r="F43" s="9"/>
      <c r="G43" s="9"/>
      <c r="H43" s="9"/>
      <c r="I43" s="9"/>
      <c r="J43" s="9"/>
      <c r="K43" s="9"/>
      <c r="L43" s="9"/>
      <c r="M43" s="9"/>
      <c r="N43" s="9"/>
      <c r="O43" s="9"/>
      <c r="P43" s="9"/>
      <c r="Q43" s="9"/>
      <c r="R43" s="9"/>
      <c r="S43" s="9"/>
      <c r="T43" s="9"/>
      <c r="U43" s="9"/>
      <c r="V43" s="266" t="str">
        <f>IF('Start-up'!I51="","",'Start-up'!I51)</f>
        <v/>
      </c>
      <c r="W43" s="267" t="str">
        <f>IF('Start-up'!I51="","",'Start-up'!I51)</f>
        <v/>
      </c>
      <c r="X43" s="9"/>
      <c r="Y43" s="9"/>
      <c r="Z43" s="9"/>
      <c r="AA43" s="9"/>
      <c r="AB43" s="9"/>
      <c r="AC43" s="9"/>
      <c r="AD43" s="9"/>
      <c r="AE43" s="9"/>
      <c r="AF43" s="3"/>
      <c r="AG43" s="3"/>
      <c r="AH43" s="3"/>
      <c r="AI43" s="3"/>
      <c r="AJ43" s="3"/>
      <c r="AK43" s="3"/>
      <c r="AL43" s="3"/>
      <c r="AM43" s="3"/>
      <c r="AN43" s="3"/>
    </row>
    <row r="44" spans="1:40" ht="13.5" customHeight="1">
      <c r="A44" s="9"/>
      <c r="B44" s="9"/>
      <c r="C44" s="266" t="str">
        <f>IF('Start-up'!C52="","",'Start-up'!C52)</f>
        <v/>
      </c>
      <c r="D44" s="267" t="str">
        <f>IF('Start-up'!D52="","",'Start-up'!D52)</f>
        <v/>
      </c>
      <c r="E44" s="9"/>
      <c r="F44" s="9"/>
      <c r="G44" s="9"/>
      <c r="H44" s="9"/>
      <c r="I44" s="9"/>
      <c r="J44" s="9"/>
      <c r="K44" s="9"/>
      <c r="L44" s="9"/>
      <c r="M44" s="9"/>
      <c r="N44" s="9"/>
      <c r="O44" s="9"/>
      <c r="P44" s="9"/>
      <c r="Q44" s="9"/>
      <c r="R44" s="9"/>
      <c r="S44" s="9"/>
      <c r="T44" s="9"/>
      <c r="U44" s="9"/>
      <c r="V44" s="266" t="str">
        <f>IF('Start-up'!I52="","",'Start-up'!I52)</f>
        <v/>
      </c>
      <c r="W44" s="267" t="str">
        <f>IF('Start-up'!I52="","",'Start-up'!I52)</f>
        <v/>
      </c>
      <c r="X44" s="9"/>
      <c r="Y44" s="9"/>
      <c r="Z44" s="9"/>
      <c r="AA44" s="9"/>
      <c r="AB44" s="9"/>
      <c r="AC44" s="9"/>
      <c r="AD44" s="9"/>
      <c r="AE44" s="9"/>
      <c r="AF44" s="3"/>
      <c r="AG44" s="3"/>
      <c r="AH44" s="3"/>
      <c r="AI44" s="3"/>
      <c r="AJ44" s="3"/>
      <c r="AK44" s="3"/>
      <c r="AL44" s="3"/>
      <c r="AM44" s="3"/>
      <c r="AN44" s="3"/>
    </row>
    <row r="45" spans="1:40" ht="13.5" customHeight="1">
      <c r="A45" s="9"/>
      <c r="B45" s="9"/>
      <c r="C45" s="266" t="str">
        <f>IF('Start-up'!C53="","",'Start-up'!C53)</f>
        <v/>
      </c>
      <c r="D45" s="267" t="str">
        <f>IF('Start-up'!D53="","",'Start-up'!D53)</f>
        <v/>
      </c>
      <c r="E45" s="9"/>
      <c r="F45" s="9"/>
      <c r="G45" s="9"/>
      <c r="H45" s="9"/>
      <c r="I45" s="9"/>
      <c r="J45" s="9"/>
      <c r="K45" s="9"/>
      <c r="L45" s="9"/>
      <c r="M45" s="9"/>
      <c r="N45" s="9"/>
      <c r="O45" s="9"/>
      <c r="P45" s="9"/>
      <c r="Q45" s="9"/>
      <c r="R45" s="9"/>
      <c r="S45" s="9"/>
      <c r="T45" s="9"/>
      <c r="U45" s="9"/>
      <c r="V45" s="266" t="str">
        <f>IF('Start-up'!I53="","",'Start-up'!I53)</f>
        <v/>
      </c>
      <c r="W45" s="267" t="str">
        <f>IF('Start-up'!I53="","",'Start-up'!I53)</f>
        <v/>
      </c>
      <c r="X45" s="9"/>
      <c r="Y45" s="9"/>
      <c r="Z45" s="9"/>
      <c r="AA45" s="9"/>
      <c r="AB45" s="9"/>
      <c r="AC45" s="9"/>
      <c r="AD45" s="9"/>
      <c r="AE45" s="9"/>
      <c r="AF45" s="3"/>
      <c r="AG45" s="3"/>
      <c r="AH45" s="3"/>
      <c r="AI45" s="3"/>
      <c r="AJ45" s="3"/>
      <c r="AK45" s="3"/>
      <c r="AL45" s="3"/>
      <c r="AM45" s="3"/>
      <c r="AN45" s="3"/>
    </row>
    <row r="46" spans="1:40" ht="13.5" customHeight="1">
      <c r="A46" s="9"/>
      <c r="B46" s="9"/>
      <c r="C46" s="266" t="str">
        <f>IF('Start-up'!C54="","",'Start-up'!C54)</f>
        <v/>
      </c>
      <c r="D46" s="267" t="str">
        <f>IF('Start-up'!D54="","",'Start-up'!D54)</f>
        <v/>
      </c>
      <c r="E46" s="9"/>
      <c r="F46" s="9"/>
      <c r="G46" s="9"/>
      <c r="H46" s="9"/>
      <c r="I46" s="9"/>
      <c r="J46" s="9"/>
      <c r="K46" s="9"/>
      <c r="L46" s="9"/>
      <c r="M46" s="9"/>
      <c r="N46" s="9"/>
      <c r="O46" s="9"/>
      <c r="P46" s="9"/>
      <c r="Q46" s="9"/>
      <c r="R46" s="9"/>
      <c r="S46" s="9"/>
      <c r="T46" s="9"/>
      <c r="U46" s="9"/>
      <c r="V46" s="266" t="str">
        <f>IF('Start-up'!I54="","",'Start-up'!I54)</f>
        <v/>
      </c>
      <c r="W46" s="267" t="str">
        <f>IF('Start-up'!I54="","",'Start-up'!I54)</f>
        <v/>
      </c>
      <c r="X46" s="9"/>
      <c r="Y46" s="9"/>
      <c r="Z46" s="9"/>
      <c r="AA46" s="9"/>
      <c r="AB46" s="9"/>
      <c r="AC46" s="9"/>
      <c r="AD46" s="9"/>
      <c r="AE46" s="9"/>
      <c r="AF46" s="3"/>
      <c r="AG46" s="3"/>
      <c r="AH46" s="3"/>
      <c r="AI46" s="3"/>
      <c r="AJ46" s="3"/>
      <c r="AK46" s="3"/>
      <c r="AL46" s="3"/>
      <c r="AM46" s="3"/>
      <c r="AN46" s="3"/>
    </row>
    <row r="47" spans="1:40" ht="13.5" customHeight="1">
      <c r="A47" s="9"/>
      <c r="B47" s="9"/>
      <c r="C47" s="266" t="str">
        <f>IF('Start-up'!C55="","",'Start-up'!C55)</f>
        <v/>
      </c>
      <c r="D47" s="267" t="str">
        <f>IF('Start-up'!D55="","",'Start-up'!D55)</f>
        <v/>
      </c>
      <c r="E47" s="9"/>
      <c r="F47" s="9"/>
      <c r="G47" s="9"/>
      <c r="H47" s="9"/>
      <c r="I47" s="9"/>
      <c r="J47" s="9"/>
      <c r="K47" s="9"/>
      <c r="L47" s="9"/>
      <c r="M47" s="9"/>
      <c r="N47" s="9"/>
      <c r="O47" s="9"/>
      <c r="P47" s="9"/>
      <c r="Q47" s="9"/>
      <c r="R47" s="9"/>
      <c r="S47" s="9"/>
      <c r="T47" s="9"/>
      <c r="U47" s="9"/>
      <c r="V47" s="266" t="str">
        <f>IF('Start-up'!I55="","",'Start-up'!I55)</f>
        <v/>
      </c>
      <c r="W47" s="267" t="str">
        <f>IF('Start-up'!I55="","",'Start-up'!I55)</f>
        <v/>
      </c>
      <c r="X47" s="9"/>
      <c r="Y47" s="9"/>
      <c r="Z47" s="9"/>
      <c r="AA47" s="9"/>
      <c r="AB47" s="9"/>
      <c r="AC47" s="9"/>
      <c r="AD47" s="9"/>
      <c r="AE47" s="9"/>
      <c r="AF47" s="3"/>
      <c r="AG47" s="3"/>
      <c r="AH47" s="3"/>
      <c r="AI47" s="3"/>
      <c r="AJ47" s="3"/>
      <c r="AK47" s="3"/>
      <c r="AL47" s="3"/>
      <c r="AM47" s="3"/>
      <c r="AN47" s="3"/>
    </row>
    <row r="48" spans="1:40" ht="13.5" customHeight="1">
      <c r="A48" s="9"/>
      <c r="B48" s="9"/>
      <c r="C48" s="266" t="str">
        <f>IF('Start-up'!C56="","",'Start-up'!C56)</f>
        <v/>
      </c>
      <c r="D48" s="267" t="str">
        <f>IF('Start-up'!D56="","",'Start-up'!D56)</f>
        <v/>
      </c>
      <c r="E48" s="9"/>
      <c r="F48" s="9"/>
      <c r="G48" s="9"/>
      <c r="H48" s="9"/>
      <c r="I48" s="9"/>
      <c r="J48" s="9"/>
      <c r="K48" s="9"/>
      <c r="L48" s="9"/>
      <c r="M48" s="9"/>
      <c r="N48" s="9"/>
      <c r="O48" s="9"/>
      <c r="P48" s="9"/>
      <c r="Q48" s="9"/>
      <c r="R48" s="9"/>
      <c r="S48" s="9"/>
      <c r="T48" s="9"/>
      <c r="U48" s="9"/>
      <c r="V48" s="266" t="str">
        <f>IF('Start-up'!I56="","",'Start-up'!I56)</f>
        <v/>
      </c>
      <c r="W48" s="267" t="str">
        <f>IF('Start-up'!I56="","",'Start-up'!I56)</f>
        <v/>
      </c>
      <c r="X48" s="9"/>
      <c r="Y48" s="9"/>
      <c r="Z48" s="9"/>
      <c r="AA48" s="9"/>
      <c r="AB48" s="9"/>
      <c r="AC48" s="9"/>
      <c r="AD48" s="9"/>
      <c r="AE48" s="9"/>
      <c r="AF48" s="3"/>
      <c r="AG48" s="3"/>
      <c r="AH48" s="3"/>
      <c r="AI48" s="3"/>
      <c r="AJ48" s="3"/>
      <c r="AK48" s="3"/>
      <c r="AL48" s="3"/>
      <c r="AM48" s="3"/>
      <c r="AN48" s="3"/>
    </row>
    <row r="49" spans="1:40" ht="13.5" customHeight="1">
      <c r="A49" s="9"/>
      <c r="B49" s="9"/>
      <c r="C49" s="266" t="str">
        <f>IF('Start-up'!C57="","",'Start-up'!C57)</f>
        <v/>
      </c>
      <c r="D49" s="267" t="str">
        <f>IF('Start-up'!D57="","",'Start-up'!D57)</f>
        <v/>
      </c>
      <c r="E49" s="9"/>
      <c r="F49" s="9"/>
      <c r="G49" s="9"/>
      <c r="H49" s="9"/>
      <c r="I49" s="9"/>
      <c r="J49" s="9"/>
      <c r="K49" s="9"/>
      <c r="L49" s="9"/>
      <c r="M49" s="9"/>
      <c r="N49" s="9"/>
      <c r="O49" s="9"/>
      <c r="P49" s="9"/>
      <c r="Q49" s="9"/>
      <c r="R49" s="9"/>
      <c r="S49" s="9"/>
      <c r="T49" s="9"/>
      <c r="U49" s="9"/>
      <c r="V49" s="266" t="str">
        <f>IF('Start-up'!I57="","",'Start-up'!I57)</f>
        <v/>
      </c>
      <c r="W49" s="267" t="str">
        <f>IF('Start-up'!I57="","",'Start-up'!I57)</f>
        <v/>
      </c>
      <c r="X49" s="9"/>
      <c r="Y49" s="9"/>
      <c r="Z49" s="9"/>
      <c r="AA49" s="9"/>
      <c r="AB49" s="9"/>
      <c r="AC49" s="9"/>
      <c r="AD49" s="9"/>
      <c r="AE49" s="9"/>
      <c r="AF49" s="3"/>
      <c r="AG49" s="3"/>
      <c r="AH49" s="3"/>
      <c r="AI49" s="3"/>
      <c r="AJ49" s="3"/>
      <c r="AK49" s="3"/>
      <c r="AL49" s="3"/>
      <c r="AM49" s="3"/>
      <c r="AN49" s="3"/>
    </row>
    <row r="50" spans="1:40" ht="13.5" customHeight="1">
      <c r="A50" s="9"/>
      <c r="B50" s="9"/>
      <c r="C50" s="266" t="str">
        <f>IF('Start-up'!C58="","",'Start-up'!C58)</f>
        <v/>
      </c>
      <c r="D50" s="267" t="str">
        <f>IF('Start-up'!D58="","",'Start-up'!D58)</f>
        <v/>
      </c>
      <c r="E50" s="9"/>
      <c r="F50" s="9"/>
      <c r="G50" s="9"/>
      <c r="H50" s="9"/>
      <c r="I50" s="9"/>
      <c r="J50" s="9"/>
      <c r="K50" s="9"/>
      <c r="L50" s="9"/>
      <c r="M50" s="9"/>
      <c r="N50" s="9"/>
      <c r="O50" s="9"/>
      <c r="P50" s="9"/>
      <c r="Q50" s="9"/>
      <c r="R50" s="9"/>
      <c r="S50" s="9"/>
      <c r="T50" s="9"/>
      <c r="U50" s="9"/>
      <c r="V50" s="266" t="str">
        <f>IF('Start-up'!I58="","",'Start-up'!I58)</f>
        <v/>
      </c>
      <c r="W50" s="267" t="str">
        <f>IF('Start-up'!I58="","",'Start-up'!I58)</f>
        <v/>
      </c>
      <c r="X50" s="9"/>
      <c r="Y50" s="9"/>
      <c r="Z50" s="9"/>
      <c r="AA50" s="9"/>
      <c r="AB50" s="9"/>
      <c r="AC50" s="9"/>
      <c r="AD50" s="9"/>
      <c r="AE50" s="9"/>
      <c r="AF50" s="3"/>
      <c r="AG50" s="3"/>
      <c r="AH50" s="3"/>
      <c r="AI50" s="3"/>
      <c r="AJ50" s="3"/>
      <c r="AK50" s="3"/>
      <c r="AL50" s="3"/>
      <c r="AM50" s="3"/>
      <c r="AN50" s="3"/>
    </row>
    <row r="51" spans="1:40" ht="13.5" customHeight="1">
      <c r="A51" s="9"/>
      <c r="B51" s="9"/>
      <c r="C51" s="266" t="str">
        <f>IF('Start-up'!C59="","",'Start-up'!C59)</f>
        <v/>
      </c>
      <c r="D51" s="267" t="str">
        <f>IF('Start-up'!D59="","",'Start-up'!D59)</f>
        <v/>
      </c>
      <c r="E51" s="9"/>
      <c r="F51" s="9"/>
      <c r="G51" s="9"/>
      <c r="H51" s="9"/>
      <c r="I51" s="9"/>
      <c r="J51" s="9"/>
      <c r="K51" s="9"/>
      <c r="L51" s="9"/>
      <c r="M51" s="9"/>
      <c r="N51" s="9"/>
      <c r="O51" s="9"/>
      <c r="P51" s="9"/>
      <c r="Q51" s="9"/>
      <c r="R51" s="9"/>
      <c r="S51" s="9"/>
      <c r="T51" s="9"/>
      <c r="U51" s="9"/>
      <c r="V51" s="266" t="str">
        <f>IF('Start-up'!I59="","",'Start-up'!I59)</f>
        <v/>
      </c>
      <c r="W51" s="267" t="str">
        <f>IF('Start-up'!I59="","",'Start-up'!I59)</f>
        <v/>
      </c>
      <c r="X51" s="9"/>
      <c r="Y51" s="9"/>
      <c r="Z51" s="9"/>
      <c r="AA51" s="9"/>
      <c r="AB51" s="9"/>
      <c r="AC51" s="9"/>
      <c r="AD51" s="9"/>
      <c r="AE51" s="9"/>
      <c r="AF51" s="3"/>
      <c r="AG51" s="3"/>
      <c r="AH51" s="3"/>
      <c r="AI51" s="3"/>
      <c r="AJ51" s="3"/>
      <c r="AK51" s="3"/>
      <c r="AL51" s="3"/>
      <c r="AM51" s="3"/>
      <c r="AN51" s="3"/>
    </row>
    <row r="52" spans="1:40" ht="13.5" customHeight="1">
      <c r="A52" s="9"/>
      <c r="B52" s="9"/>
      <c r="C52" s="266" t="str">
        <f>IF('Start-up'!C60="","",'Start-up'!C60)</f>
        <v/>
      </c>
      <c r="D52" s="267" t="str">
        <f>IF('Start-up'!D60="","",'Start-up'!D60)</f>
        <v/>
      </c>
      <c r="E52" s="9"/>
      <c r="F52" s="9"/>
      <c r="G52" s="9"/>
      <c r="H52" s="9"/>
      <c r="I52" s="9"/>
      <c r="J52" s="9"/>
      <c r="K52" s="9"/>
      <c r="L52" s="9"/>
      <c r="M52" s="9"/>
      <c r="N52" s="9"/>
      <c r="O52" s="9"/>
      <c r="P52" s="9"/>
      <c r="Q52" s="9"/>
      <c r="R52" s="9"/>
      <c r="S52" s="9"/>
      <c r="T52" s="9"/>
      <c r="U52" s="9"/>
      <c r="V52" s="266" t="str">
        <f>IF('Start-up'!I60="","",'Start-up'!I60)</f>
        <v/>
      </c>
      <c r="W52" s="267" t="str">
        <f>IF('Start-up'!I60="","",'Start-up'!I60)</f>
        <v/>
      </c>
      <c r="X52" s="9"/>
      <c r="Y52" s="9"/>
      <c r="Z52" s="9"/>
      <c r="AA52" s="9"/>
      <c r="AB52" s="9"/>
      <c r="AC52" s="9"/>
      <c r="AD52" s="9"/>
      <c r="AE52" s="9"/>
      <c r="AF52" s="3"/>
      <c r="AG52" s="3"/>
      <c r="AH52" s="3"/>
      <c r="AI52" s="3"/>
      <c r="AJ52" s="3"/>
      <c r="AK52" s="3"/>
      <c r="AL52" s="3"/>
      <c r="AM52" s="3"/>
      <c r="AN52" s="3"/>
    </row>
    <row r="53" spans="1:40" ht="13.5" customHeight="1">
      <c r="A53" s="9"/>
      <c r="B53" s="9"/>
      <c r="C53" s="266" t="str">
        <f>IF('Start-up'!C61="","",'Start-up'!C61)</f>
        <v/>
      </c>
      <c r="D53" s="267" t="str">
        <f>IF('Start-up'!D61="","",'Start-up'!D61)</f>
        <v/>
      </c>
      <c r="E53" s="9"/>
      <c r="F53" s="9"/>
      <c r="G53" s="9"/>
      <c r="H53" s="9"/>
      <c r="I53" s="9"/>
      <c r="J53" s="9"/>
      <c r="K53" s="9"/>
      <c r="L53" s="9"/>
      <c r="M53" s="9"/>
      <c r="N53" s="9"/>
      <c r="O53" s="9"/>
      <c r="P53" s="9"/>
      <c r="Q53" s="9"/>
      <c r="R53" s="9"/>
      <c r="S53" s="9"/>
      <c r="T53" s="9"/>
      <c r="U53" s="9"/>
      <c r="V53" s="266" t="str">
        <f>IF('Start-up'!I61="","",'Start-up'!I61)</f>
        <v/>
      </c>
      <c r="W53" s="267" t="str">
        <f>IF('Start-up'!I61="","",'Start-up'!I61)</f>
        <v/>
      </c>
      <c r="X53" s="9"/>
      <c r="Y53" s="9"/>
      <c r="Z53" s="9"/>
      <c r="AA53" s="9"/>
      <c r="AB53" s="9"/>
      <c r="AC53" s="9"/>
      <c r="AD53" s="9"/>
      <c r="AE53" s="9"/>
      <c r="AF53" s="3"/>
      <c r="AG53" s="3"/>
      <c r="AH53" s="3"/>
      <c r="AI53" s="3"/>
      <c r="AJ53" s="3"/>
      <c r="AK53" s="3"/>
      <c r="AL53" s="3"/>
      <c r="AM53" s="3"/>
      <c r="AN53" s="3"/>
    </row>
    <row r="54" spans="1:40" ht="13.5" customHeight="1">
      <c r="A54" s="9"/>
      <c r="B54" s="9"/>
      <c r="C54" s="266" t="str">
        <f>IF('Start-up'!C62="","",'Start-up'!C62)</f>
        <v/>
      </c>
      <c r="D54" s="267" t="str">
        <f>IF('Start-up'!D62="","",'Start-up'!D62)</f>
        <v/>
      </c>
      <c r="E54" s="9"/>
      <c r="F54" s="9"/>
      <c r="G54" s="9"/>
      <c r="H54" s="9"/>
      <c r="I54" s="9"/>
      <c r="J54" s="9"/>
      <c r="K54" s="9"/>
      <c r="L54" s="9"/>
      <c r="M54" s="9"/>
      <c r="N54" s="9"/>
      <c r="O54" s="9"/>
      <c r="P54" s="9"/>
      <c r="Q54" s="9"/>
      <c r="R54" s="9"/>
      <c r="S54" s="9"/>
      <c r="T54" s="9"/>
      <c r="U54" s="9"/>
      <c r="V54" s="266" t="str">
        <f>IF('Start-up'!I62="","",'Start-up'!I62)</f>
        <v/>
      </c>
      <c r="W54" s="267" t="str">
        <f>IF('Start-up'!I62="","",'Start-up'!I62)</f>
        <v/>
      </c>
      <c r="X54" s="9"/>
      <c r="Y54" s="9"/>
      <c r="Z54" s="9"/>
      <c r="AA54" s="9"/>
      <c r="AB54" s="9"/>
      <c r="AC54" s="9"/>
      <c r="AD54" s="9"/>
      <c r="AE54" s="9"/>
      <c r="AF54" s="3"/>
      <c r="AG54" s="3"/>
      <c r="AH54" s="3"/>
      <c r="AI54" s="3"/>
      <c r="AJ54" s="3"/>
      <c r="AK54" s="3"/>
      <c r="AL54" s="3"/>
      <c r="AM54" s="3"/>
      <c r="AN54" s="3"/>
    </row>
    <row r="55" spans="1:40" ht="13.5" customHeight="1">
      <c r="A55" s="9"/>
      <c r="B55" s="9"/>
      <c r="C55" s="266" t="str">
        <f>IF('Start-up'!C63="","",'Start-up'!C63)</f>
        <v/>
      </c>
      <c r="D55" s="267" t="str">
        <f>IF('Start-up'!D63="","",'Start-up'!D63)</f>
        <v/>
      </c>
      <c r="E55" s="9"/>
      <c r="F55" s="9"/>
      <c r="G55" s="9"/>
      <c r="H55" s="9"/>
      <c r="I55" s="9"/>
      <c r="J55" s="9"/>
      <c r="K55" s="9"/>
      <c r="L55" s="9"/>
      <c r="M55" s="9"/>
      <c r="N55" s="9"/>
      <c r="O55" s="9"/>
      <c r="P55" s="9"/>
      <c r="Q55" s="9"/>
      <c r="R55" s="9"/>
      <c r="S55" s="9"/>
      <c r="T55" s="9"/>
      <c r="U55" s="9"/>
      <c r="V55" s="266" t="str">
        <f>IF('Start-up'!I63="","",'Start-up'!I63)</f>
        <v/>
      </c>
      <c r="W55" s="267" t="str">
        <f>IF('Start-up'!I63="","",'Start-up'!I63)</f>
        <v/>
      </c>
      <c r="X55" s="9"/>
      <c r="Y55" s="9"/>
      <c r="Z55" s="9"/>
      <c r="AA55" s="9"/>
      <c r="AB55" s="9"/>
      <c r="AC55" s="9"/>
      <c r="AD55" s="9"/>
      <c r="AE55" s="9"/>
      <c r="AF55" s="3"/>
      <c r="AG55" s="3"/>
      <c r="AH55" s="3"/>
      <c r="AI55" s="3"/>
      <c r="AJ55" s="3"/>
      <c r="AK55" s="3"/>
      <c r="AL55" s="3"/>
      <c r="AM55" s="3"/>
      <c r="AN55" s="3"/>
    </row>
    <row r="56" spans="1:40" ht="13.5" customHeight="1">
      <c r="A56" s="9"/>
      <c r="B56" s="9"/>
      <c r="C56" s="266" t="str">
        <f>IF('Start-up'!C64="","",'Start-up'!C64)</f>
        <v/>
      </c>
      <c r="D56" s="267" t="str">
        <f>IF('Start-up'!D64="","",'Start-up'!D64)</f>
        <v/>
      </c>
      <c r="E56" s="9"/>
      <c r="F56" s="9"/>
      <c r="G56" s="9"/>
      <c r="H56" s="9"/>
      <c r="I56" s="9"/>
      <c r="J56" s="9"/>
      <c r="K56" s="9"/>
      <c r="L56" s="9"/>
      <c r="M56" s="9"/>
      <c r="N56" s="9"/>
      <c r="O56" s="9"/>
      <c r="P56" s="9"/>
      <c r="Q56" s="9"/>
      <c r="R56" s="9"/>
      <c r="S56" s="9"/>
      <c r="T56" s="9"/>
      <c r="U56" s="9"/>
      <c r="V56" s="266" t="str">
        <f>IF('Start-up'!I64="","",'Start-up'!I64)</f>
        <v/>
      </c>
      <c r="W56" s="267" t="str">
        <f>IF('Start-up'!I64="","",'Start-up'!I64)</f>
        <v/>
      </c>
      <c r="X56" s="9"/>
      <c r="Y56" s="9"/>
      <c r="Z56" s="9"/>
      <c r="AA56" s="9"/>
      <c r="AB56" s="9"/>
      <c r="AC56" s="9"/>
      <c r="AD56" s="9"/>
      <c r="AE56" s="9"/>
      <c r="AF56" s="3"/>
      <c r="AG56" s="3"/>
      <c r="AH56" s="3"/>
      <c r="AI56" s="3"/>
      <c r="AJ56" s="3"/>
      <c r="AK56" s="3"/>
      <c r="AL56" s="3"/>
      <c r="AM56" s="3"/>
      <c r="AN56" s="3"/>
    </row>
    <row r="57" spans="1:40" ht="13.5" customHeight="1">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3"/>
      <c r="AG57" s="3"/>
      <c r="AH57" s="3"/>
      <c r="AI57" s="3"/>
      <c r="AJ57" s="3"/>
      <c r="AK57" s="3"/>
      <c r="AL57" s="3"/>
      <c r="AM57" s="3"/>
      <c r="AN57" s="3"/>
    </row>
    <row r="58" spans="1:40" ht="13.5" customHeight="1">
      <c r="A58" s="9"/>
      <c r="B58" s="9"/>
      <c r="C58" s="38" t="str">
        <f>'Start-up'!C67</f>
        <v>(Γ) Κεφαλαιουχικές δαπάνες</v>
      </c>
      <c r="D58" s="36">
        <f>'Start-up'!D67</f>
        <v>9000</v>
      </c>
      <c r="E58" s="329"/>
      <c r="F58" s="9"/>
      <c r="G58" s="9"/>
      <c r="H58" s="9"/>
      <c r="I58" s="9"/>
      <c r="J58" s="9"/>
      <c r="K58" s="9"/>
      <c r="L58" s="9"/>
      <c r="M58" s="9"/>
      <c r="N58" s="9"/>
      <c r="O58" s="9"/>
      <c r="P58" s="9"/>
      <c r="Q58" s="9"/>
      <c r="R58" s="9"/>
      <c r="S58" s="9"/>
      <c r="T58" s="9"/>
      <c r="U58" s="9"/>
      <c r="V58" s="38" t="str">
        <f>'Start-up'!I67</f>
        <v>[C] Startup Capital expenditures</v>
      </c>
      <c r="W58" s="36">
        <f>'Start-up'!W67</f>
        <v>0</v>
      </c>
      <c r="X58" s="9"/>
      <c r="Y58" s="9"/>
      <c r="Z58" s="9"/>
      <c r="AA58" s="9"/>
      <c r="AB58" s="9"/>
      <c r="AC58" s="9"/>
      <c r="AD58" s="9"/>
      <c r="AE58" s="9"/>
      <c r="AF58" s="3"/>
      <c r="AG58" s="3"/>
      <c r="AH58" s="3"/>
      <c r="AI58" s="3"/>
      <c r="AJ58" s="3"/>
      <c r="AK58" s="3"/>
      <c r="AL58" s="3"/>
      <c r="AM58" s="3"/>
      <c r="AN58" s="3"/>
    </row>
    <row r="59" spans="1:40" ht="13.5" customHeight="1">
      <c r="A59" s="9"/>
      <c r="B59" s="9"/>
      <c r="C59" s="266" t="str">
        <f>IF('Start-up'!C68="","",'Start-up'!C68)</f>
        <v>Η/Υ</v>
      </c>
      <c r="D59" s="267">
        <f>IF('Start-up'!D68="","",'Start-up'!D68)</f>
        <v>3000</v>
      </c>
      <c r="E59" s="9"/>
      <c r="F59" s="9"/>
      <c r="G59" s="9"/>
      <c r="H59" s="9"/>
      <c r="I59" s="9"/>
      <c r="J59" s="9"/>
      <c r="K59" s="9"/>
      <c r="L59" s="9"/>
      <c r="M59" s="9"/>
      <c r="N59" s="9"/>
      <c r="O59" s="9"/>
      <c r="P59" s="9"/>
      <c r="Q59" s="9"/>
      <c r="R59" s="9"/>
      <c r="S59" s="9"/>
      <c r="T59" s="9"/>
      <c r="U59" s="9"/>
      <c r="V59" s="266" t="str">
        <f>IF('Start-up'!I68="","",'Start-up'!I68)</f>
        <v/>
      </c>
      <c r="W59" s="267">
        <f>IF('Start-up'!J68="","",'Start-up'!J68)</f>
        <v>3000</v>
      </c>
      <c r="X59" s="9"/>
      <c r="Y59" s="9"/>
      <c r="Z59" s="9"/>
      <c r="AA59" s="9"/>
      <c r="AB59" s="9"/>
      <c r="AC59" s="9"/>
      <c r="AD59" s="9"/>
      <c r="AE59" s="9"/>
      <c r="AF59" s="3"/>
      <c r="AG59" s="3"/>
      <c r="AH59" s="3"/>
      <c r="AI59" s="3"/>
      <c r="AJ59" s="3"/>
      <c r="AK59" s="3"/>
      <c r="AL59" s="3"/>
      <c r="AM59" s="3"/>
      <c r="AN59" s="3"/>
    </row>
    <row r="60" spans="1:40" ht="13.5" customHeight="1">
      <c r="A60" s="9"/>
      <c r="B60" s="9"/>
      <c r="C60" s="266" t="str">
        <f>IF('Start-up'!C69="","",'Start-up'!C69)</f>
        <v>Λογισμικό</v>
      </c>
      <c r="D60" s="267">
        <f>IF('Start-up'!D69="","",'Start-up'!D69)</f>
        <v>2000</v>
      </c>
      <c r="E60" s="9"/>
      <c r="F60" s="9"/>
      <c r="G60" s="9"/>
      <c r="H60" s="9"/>
      <c r="I60" s="9"/>
      <c r="J60" s="9"/>
      <c r="K60" s="9"/>
      <c r="L60" s="9"/>
      <c r="M60" s="9"/>
      <c r="N60" s="9"/>
      <c r="O60" s="9"/>
      <c r="P60" s="9"/>
      <c r="Q60" s="9"/>
      <c r="R60" s="9"/>
      <c r="S60" s="9"/>
      <c r="T60" s="9"/>
      <c r="U60" s="9"/>
      <c r="V60" s="266" t="str">
        <f>IF('Start-up'!I69="","",'Start-up'!I69)</f>
        <v/>
      </c>
      <c r="W60" s="267" t="str">
        <f>IF('Start-up'!W69="","",'Start-up'!W69)</f>
        <v/>
      </c>
      <c r="X60" s="9"/>
      <c r="Y60" s="9"/>
      <c r="Z60" s="9"/>
      <c r="AA60" s="9"/>
      <c r="AB60" s="9"/>
      <c r="AC60" s="9"/>
      <c r="AD60" s="9"/>
      <c r="AE60" s="9"/>
      <c r="AF60" s="3"/>
      <c r="AG60" s="3"/>
      <c r="AH60" s="3"/>
      <c r="AI60" s="3"/>
      <c r="AJ60" s="3"/>
      <c r="AK60" s="3"/>
      <c r="AL60" s="3"/>
      <c r="AM60" s="3"/>
      <c r="AN60" s="3"/>
    </row>
    <row r="61" spans="1:40" ht="13.5" customHeight="1">
      <c r="A61" s="9"/>
      <c r="B61" s="9"/>
      <c r="C61" s="266" t="str">
        <f>IF('Start-up'!C70="","",'Start-up'!C70)</f>
        <v>Server</v>
      </c>
      <c r="D61" s="267">
        <f>IF('Start-up'!D70="","",'Start-up'!D70)</f>
        <v>1500</v>
      </c>
      <c r="E61" s="9"/>
      <c r="F61" s="9"/>
      <c r="G61" s="9"/>
      <c r="H61" s="9"/>
      <c r="I61" s="9"/>
      <c r="J61" s="9"/>
      <c r="K61" s="9"/>
      <c r="L61" s="9"/>
      <c r="M61" s="9"/>
      <c r="N61" s="9"/>
      <c r="O61" s="9"/>
      <c r="P61" s="9"/>
      <c r="Q61" s="9"/>
      <c r="R61" s="9"/>
      <c r="S61" s="9"/>
      <c r="T61" s="9"/>
      <c r="U61" s="9"/>
      <c r="V61" s="266" t="str">
        <f>IF('Start-up'!I70="","",'Start-up'!I70)</f>
        <v/>
      </c>
      <c r="W61" s="267" t="str">
        <f>IF('Start-up'!W70="","",'Start-up'!W70)</f>
        <v/>
      </c>
      <c r="X61" s="9"/>
      <c r="Y61" s="9"/>
      <c r="Z61" s="9"/>
      <c r="AA61" s="9"/>
      <c r="AB61" s="9"/>
      <c r="AC61" s="9"/>
      <c r="AD61" s="9"/>
      <c r="AE61" s="9"/>
      <c r="AF61" s="3"/>
      <c r="AG61" s="3"/>
      <c r="AH61" s="3"/>
      <c r="AI61" s="3"/>
      <c r="AJ61" s="3"/>
      <c r="AK61" s="3"/>
      <c r="AL61" s="3"/>
      <c r="AM61" s="3"/>
      <c r="AN61" s="3"/>
    </row>
    <row r="62" spans="1:40" ht="13.5" customHeight="1">
      <c r="A62" s="9"/>
      <c r="B62" s="9"/>
      <c r="C62" s="266" t="str">
        <f>IF('Start-up'!C71="","",'Start-up'!C71)</f>
        <v>Περιφερειακά</v>
      </c>
      <c r="D62" s="267">
        <f>IF('Start-up'!D71="","",'Start-up'!D71)</f>
        <v>500</v>
      </c>
      <c r="E62" s="9"/>
      <c r="F62" s="9"/>
      <c r="G62" s="9"/>
      <c r="H62" s="9"/>
      <c r="I62" s="9"/>
      <c r="J62" s="9"/>
      <c r="K62" s="9"/>
      <c r="L62" s="9"/>
      <c r="M62" s="9"/>
      <c r="N62" s="9"/>
      <c r="O62" s="9"/>
      <c r="P62" s="9"/>
      <c r="Q62" s="9"/>
      <c r="R62" s="9"/>
      <c r="S62" s="9"/>
      <c r="T62" s="9"/>
      <c r="U62" s="9"/>
      <c r="V62" s="266" t="str">
        <f>IF('Start-up'!I71="","",'Start-up'!I71)</f>
        <v/>
      </c>
      <c r="W62" s="267" t="str">
        <f>IF('Start-up'!W71="","",'Start-up'!W71)</f>
        <v/>
      </c>
      <c r="X62" s="9"/>
      <c r="Y62" s="9"/>
      <c r="Z62" s="9"/>
      <c r="AA62" s="9"/>
      <c r="AB62" s="9"/>
      <c r="AC62" s="9"/>
      <c r="AD62" s="9"/>
      <c r="AE62" s="9"/>
      <c r="AF62" s="3"/>
      <c r="AG62" s="3"/>
      <c r="AH62" s="3"/>
      <c r="AI62" s="3"/>
      <c r="AJ62" s="3"/>
      <c r="AK62" s="3"/>
      <c r="AL62" s="3"/>
      <c r="AM62" s="3"/>
      <c r="AN62" s="3"/>
    </row>
    <row r="63" spans="1:40" ht="13.5" customHeight="1">
      <c r="A63" s="9"/>
      <c r="B63" s="9"/>
      <c r="C63" s="266" t="str">
        <f>IF('Start-up'!C72="","",'Start-up'!C72)</f>
        <v>Έπιπλα - γραφεία</v>
      </c>
      <c r="D63" s="267">
        <f>IF('Start-up'!D72="","",'Start-up'!D72)</f>
        <v>2000</v>
      </c>
      <c r="E63" s="9"/>
      <c r="F63" s="9"/>
      <c r="G63" s="9"/>
      <c r="H63" s="9"/>
      <c r="I63" s="9"/>
      <c r="J63" s="9"/>
      <c r="K63" s="9"/>
      <c r="L63" s="9"/>
      <c r="M63" s="9"/>
      <c r="N63" s="9"/>
      <c r="O63" s="9"/>
      <c r="P63" s="9"/>
      <c r="Q63" s="9"/>
      <c r="R63" s="9"/>
      <c r="S63" s="9"/>
      <c r="T63" s="9"/>
      <c r="U63" s="9"/>
      <c r="V63" s="266" t="str">
        <f>IF('Start-up'!I72="","",'Start-up'!I72)</f>
        <v/>
      </c>
      <c r="W63" s="267" t="str">
        <f>IF('Start-up'!W72="","",'Start-up'!W72)</f>
        <v/>
      </c>
      <c r="X63" s="9"/>
      <c r="Y63" s="9"/>
      <c r="Z63" s="9"/>
      <c r="AA63" s="9"/>
      <c r="AB63" s="9"/>
      <c r="AC63" s="9"/>
      <c r="AD63" s="9"/>
      <c r="AE63" s="9"/>
      <c r="AF63" s="3"/>
      <c r="AG63" s="3"/>
      <c r="AH63" s="3"/>
      <c r="AI63" s="3"/>
      <c r="AJ63" s="3"/>
      <c r="AK63" s="3"/>
      <c r="AL63" s="3"/>
      <c r="AM63" s="3"/>
      <c r="AN63" s="3"/>
    </row>
    <row r="64" spans="1:40" ht="13.5" customHeight="1">
      <c r="A64" s="9"/>
      <c r="B64" s="9"/>
      <c r="C64" s="266" t="str">
        <f>IF('Start-up'!C73="","",'Start-up'!C73)</f>
        <v/>
      </c>
      <c r="D64" s="267" t="str">
        <f>IF('Start-up'!D73="","",'Start-up'!D73)</f>
        <v/>
      </c>
      <c r="E64" s="9"/>
      <c r="F64" s="9"/>
      <c r="G64" s="9"/>
      <c r="H64" s="9"/>
      <c r="I64" s="9"/>
      <c r="J64" s="9"/>
      <c r="K64" s="9"/>
      <c r="L64" s="9"/>
      <c r="M64" s="9"/>
      <c r="N64" s="9"/>
      <c r="O64" s="9"/>
      <c r="P64" s="9"/>
      <c r="Q64" s="9"/>
      <c r="R64" s="9"/>
      <c r="S64" s="9"/>
      <c r="T64" s="9"/>
      <c r="U64" s="9"/>
      <c r="V64" s="266" t="str">
        <f>IF('Start-up'!I73="","",'Start-up'!I73)</f>
        <v/>
      </c>
      <c r="W64" s="267" t="str">
        <f>IF('Start-up'!W73="","",'Start-up'!W73)</f>
        <v/>
      </c>
      <c r="X64" s="9"/>
      <c r="Y64" s="9"/>
      <c r="Z64" s="9"/>
      <c r="AA64" s="9"/>
      <c r="AB64" s="9"/>
      <c r="AC64" s="9"/>
      <c r="AD64" s="9"/>
      <c r="AE64" s="9"/>
      <c r="AF64" s="3"/>
      <c r="AG64" s="3"/>
      <c r="AH64" s="3"/>
      <c r="AI64" s="3"/>
      <c r="AJ64" s="3"/>
      <c r="AK64" s="3"/>
      <c r="AL64" s="3"/>
      <c r="AM64" s="3"/>
      <c r="AN64" s="3"/>
    </row>
    <row r="65" spans="1:40" ht="13.5" customHeight="1">
      <c r="A65" s="9"/>
      <c r="B65" s="9"/>
      <c r="C65" s="266" t="str">
        <f>IF('Start-up'!C74="","",'Start-up'!C74)</f>
        <v/>
      </c>
      <c r="D65" s="267" t="str">
        <f>IF('Start-up'!D74="","",'Start-up'!D74)</f>
        <v/>
      </c>
      <c r="E65" s="9"/>
      <c r="F65" s="9"/>
      <c r="G65" s="9"/>
      <c r="H65" s="9"/>
      <c r="I65" s="9"/>
      <c r="J65" s="9"/>
      <c r="K65" s="9"/>
      <c r="L65" s="9"/>
      <c r="M65" s="9"/>
      <c r="N65" s="9"/>
      <c r="O65" s="9"/>
      <c r="P65" s="9"/>
      <c r="Q65" s="9"/>
      <c r="R65" s="9"/>
      <c r="S65" s="9"/>
      <c r="T65" s="9"/>
      <c r="U65" s="9"/>
      <c r="V65" s="266" t="str">
        <f>IF('Start-up'!I74="","",'Start-up'!I74)</f>
        <v/>
      </c>
      <c r="W65" s="267" t="str">
        <f>IF('Start-up'!W74="","",'Start-up'!W74)</f>
        <v/>
      </c>
      <c r="X65" s="9"/>
      <c r="Y65" s="9"/>
      <c r="Z65" s="9"/>
      <c r="AA65" s="9"/>
      <c r="AB65" s="9"/>
      <c r="AC65" s="9"/>
      <c r="AD65" s="9"/>
      <c r="AE65" s="9"/>
      <c r="AF65" s="3"/>
      <c r="AG65" s="3"/>
      <c r="AH65" s="3"/>
      <c r="AI65" s="3"/>
      <c r="AJ65" s="3"/>
      <c r="AK65" s="3"/>
      <c r="AL65" s="3"/>
      <c r="AM65" s="3"/>
      <c r="AN65" s="3"/>
    </row>
    <row r="66" spans="1:40" ht="13.5" customHeight="1">
      <c r="A66" s="9"/>
      <c r="B66" s="9"/>
      <c r="C66" s="266" t="str">
        <f>IF('Start-up'!C75="","",'Start-up'!C75)</f>
        <v/>
      </c>
      <c r="D66" s="267" t="str">
        <f>IF('Start-up'!D75="","",'Start-up'!D75)</f>
        <v/>
      </c>
      <c r="E66" s="9"/>
      <c r="F66" s="9"/>
      <c r="G66" s="9"/>
      <c r="H66" s="9"/>
      <c r="I66" s="9"/>
      <c r="J66" s="9"/>
      <c r="K66" s="9"/>
      <c r="L66" s="9"/>
      <c r="M66" s="9"/>
      <c r="N66" s="9"/>
      <c r="O66" s="9"/>
      <c r="P66" s="9"/>
      <c r="Q66" s="9"/>
      <c r="R66" s="9"/>
      <c r="S66" s="9"/>
      <c r="T66" s="9"/>
      <c r="U66" s="9"/>
      <c r="V66" s="266" t="str">
        <f>IF('Start-up'!I75="","",'Start-up'!I75)</f>
        <v/>
      </c>
      <c r="W66" s="267" t="str">
        <f>IF('Start-up'!W75="","",'Start-up'!W75)</f>
        <v/>
      </c>
      <c r="X66" s="9"/>
      <c r="Y66" s="9"/>
      <c r="Z66" s="9"/>
      <c r="AA66" s="9"/>
      <c r="AB66" s="9"/>
      <c r="AC66" s="9"/>
      <c r="AD66" s="9"/>
      <c r="AE66" s="9"/>
      <c r="AF66" s="3"/>
      <c r="AG66" s="3"/>
      <c r="AH66" s="3"/>
      <c r="AI66" s="3"/>
      <c r="AJ66" s="3"/>
      <c r="AK66" s="3"/>
      <c r="AL66" s="3"/>
      <c r="AM66" s="3"/>
      <c r="AN66" s="3"/>
    </row>
    <row r="67" spans="1:40" ht="13.5" customHeight="1">
      <c r="A67" s="9"/>
      <c r="B67" s="9"/>
      <c r="C67" s="266" t="str">
        <f>IF('Start-up'!C76="","",'Start-up'!C76)</f>
        <v/>
      </c>
      <c r="D67" s="267" t="str">
        <f>IF('Start-up'!D76="","",'Start-up'!D76)</f>
        <v/>
      </c>
      <c r="E67" s="9"/>
      <c r="F67" s="9"/>
      <c r="G67" s="9"/>
      <c r="H67" s="9"/>
      <c r="I67" s="9"/>
      <c r="J67" s="9"/>
      <c r="K67" s="9"/>
      <c r="L67" s="9"/>
      <c r="M67" s="9"/>
      <c r="N67" s="9"/>
      <c r="O67" s="9"/>
      <c r="P67" s="9"/>
      <c r="Q67" s="9"/>
      <c r="R67" s="9"/>
      <c r="S67" s="9"/>
      <c r="T67" s="9"/>
      <c r="U67" s="9"/>
      <c r="V67" s="266" t="str">
        <f>IF('Start-up'!I76="","",'Start-up'!I76)</f>
        <v/>
      </c>
      <c r="W67" s="267" t="str">
        <f>IF('Start-up'!W76="","",'Start-up'!W76)</f>
        <v/>
      </c>
      <c r="X67" s="9"/>
      <c r="Y67" s="9"/>
      <c r="Z67" s="9"/>
      <c r="AA67" s="9"/>
      <c r="AB67" s="9"/>
      <c r="AC67" s="9"/>
      <c r="AD67" s="9"/>
      <c r="AE67" s="9"/>
      <c r="AF67" s="3"/>
      <c r="AG67" s="3"/>
      <c r="AH67" s="3"/>
      <c r="AI67" s="3"/>
      <c r="AJ67" s="3"/>
      <c r="AK67" s="3"/>
      <c r="AL67" s="3"/>
      <c r="AM67" s="3"/>
      <c r="AN67" s="3"/>
    </row>
    <row r="68" spans="1:40" ht="13.5" customHeight="1">
      <c r="A68" s="9"/>
      <c r="B68" s="9"/>
      <c r="C68" s="266" t="str">
        <f>IF('Start-up'!C77="","",'Start-up'!C77)</f>
        <v/>
      </c>
      <c r="D68" s="267" t="str">
        <f>IF('Start-up'!D77="","",'Start-up'!D77)</f>
        <v/>
      </c>
      <c r="E68" s="9"/>
      <c r="F68" s="9"/>
      <c r="G68" s="9"/>
      <c r="H68" s="9"/>
      <c r="I68" s="9"/>
      <c r="J68" s="9"/>
      <c r="K68" s="9"/>
      <c r="L68" s="9"/>
      <c r="M68" s="9"/>
      <c r="N68" s="9"/>
      <c r="O68" s="9"/>
      <c r="P68" s="9"/>
      <c r="Q68" s="9"/>
      <c r="R68" s="9"/>
      <c r="S68" s="9"/>
      <c r="T68" s="9"/>
      <c r="U68" s="9"/>
      <c r="V68" s="266" t="str">
        <f>IF('Start-up'!I77="","",'Start-up'!I77)</f>
        <v/>
      </c>
      <c r="W68" s="267" t="str">
        <f>IF('Start-up'!W77="","",'Start-up'!W77)</f>
        <v/>
      </c>
      <c r="X68" s="9"/>
      <c r="Y68" s="9"/>
      <c r="Z68" s="9"/>
      <c r="AA68" s="9"/>
      <c r="AB68" s="9"/>
      <c r="AC68" s="9"/>
      <c r="AD68" s="9"/>
      <c r="AE68" s="9"/>
      <c r="AF68" s="3"/>
      <c r="AG68" s="3"/>
      <c r="AH68" s="3"/>
      <c r="AI68" s="3"/>
      <c r="AJ68" s="3"/>
      <c r="AK68" s="3"/>
      <c r="AL68" s="3"/>
      <c r="AM68" s="3"/>
      <c r="AN68" s="3"/>
    </row>
    <row r="69" spans="1:40" ht="13.5" customHeight="1">
      <c r="A69" s="9"/>
      <c r="B69" s="9"/>
      <c r="C69" s="266" t="str">
        <f>IF('Start-up'!C78="","",'Start-up'!C78)</f>
        <v/>
      </c>
      <c r="D69" s="267" t="str">
        <f>IF('Start-up'!D78="","",'Start-up'!D78)</f>
        <v/>
      </c>
      <c r="E69" s="9"/>
      <c r="F69" s="9"/>
      <c r="G69" s="9"/>
      <c r="H69" s="9"/>
      <c r="I69" s="9"/>
      <c r="J69" s="9"/>
      <c r="K69" s="9"/>
      <c r="L69" s="9"/>
      <c r="M69" s="9"/>
      <c r="N69" s="9"/>
      <c r="O69" s="9"/>
      <c r="P69" s="9"/>
      <c r="Q69" s="9"/>
      <c r="R69" s="9"/>
      <c r="S69" s="9"/>
      <c r="T69" s="9"/>
      <c r="U69" s="9"/>
      <c r="V69" s="266" t="str">
        <f>IF('Start-up'!I78="","",'Start-up'!I78)</f>
        <v/>
      </c>
      <c r="W69" s="267" t="str">
        <f>IF('Start-up'!W78="","",'Start-up'!W78)</f>
        <v/>
      </c>
      <c r="X69" s="9"/>
      <c r="Y69" s="9"/>
      <c r="Z69" s="9"/>
      <c r="AA69" s="9"/>
      <c r="AB69" s="9"/>
      <c r="AC69" s="9"/>
      <c r="AD69" s="9"/>
      <c r="AE69" s="9"/>
      <c r="AF69" s="3"/>
      <c r="AG69" s="3"/>
      <c r="AH69" s="3"/>
      <c r="AI69" s="3"/>
      <c r="AJ69" s="3"/>
      <c r="AK69" s="3"/>
      <c r="AL69" s="3"/>
      <c r="AM69" s="3"/>
      <c r="AN69" s="3"/>
    </row>
    <row r="70" spans="1:40" ht="13.5" customHeight="1">
      <c r="A70" s="9"/>
      <c r="B70" s="9"/>
      <c r="C70" s="266" t="str">
        <f>IF('Start-up'!C79="","",'Start-up'!C79)</f>
        <v/>
      </c>
      <c r="D70" s="267" t="str">
        <f>IF('Start-up'!D79="","",'Start-up'!D79)</f>
        <v/>
      </c>
      <c r="E70" s="9"/>
      <c r="F70" s="9"/>
      <c r="G70" s="9"/>
      <c r="H70" s="9"/>
      <c r="I70" s="9"/>
      <c r="J70" s="9"/>
      <c r="K70" s="9"/>
      <c r="L70" s="9"/>
      <c r="M70" s="9"/>
      <c r="N70" s="9"/>
      <c r="O70" s="9"/>
      <c r="P70" s="9"/>
      <c r="Q70" s="9"/>
      <c r="R70" s="9"/>
      <c r="S70" s="9"/>
      <c r="T70" s="9"/>
      <c r="U70" s="9"/>
      <c r="V70" s="266" t="str">
        <f>IF('Start-up'!I79="","",'Start-up'!I79)</f>
        <v/>
      </c>
      <c r="W70" s="267" t="str">
        <f>IF('Start-up'!W79="","",'Start-up'!W79)</f>
        <v/>
      </c>
      <c r="X70" s="9"/>
      <c r="Y70" s="9"/>
      <c r="Z70" s="9"/>
      <c r="AA70" s="9"/>
      <c r="AB70" s="9"/>
      <c r="AC70" s="9"/>
      <c r="AD70" s="9"/>
      <c r="AE70" s="9"/>
      <c r="AF70" s="3"/>
      <c r="AG70" s="3"/>
      <c r="AH70" s="3"/>
      <c r="AI70" s="3"/>
      <c r="AJ70" s="3"/>
      <c r="AK70" s="3"/>
      <c r="AL70" s="3"/>
      <c r="AM70" s="3"/>
      <c r="AN70" s="3"/>
    </row>
    <row r="71" spans="1:40" ht="13.5" customHeight="1">
      <c r="A71" s="9"/>
      <c r="B71" s="9"/>
      <c r="C71" s="266" t="str">
        <f>IF('Start-up'!C80="","",'Start-up'!C80)</f>
        <v/>
      </c>
      <c r="D71" s="267" t="str">
        <f>IF('Start-up'!D80="","",'Start-up'!D80)</f>
        <v/>
      </c>
      <c r="E71" s="9"/>
      <c r="F71" s="9"/>
      <c r="G71" s="9"/>
      <c r="H71" s="9"/>
      <c r="I71" s="9"/>
      <c r="J71" s="9"/>
      <c r="K71" s="9"/>
      <c r="L71" s="9"/>
      <c r="M71" s="9"/>
      <c r="N71" s="9"/>
      <c r="O71" s="9"/>
      <c r="P71" s="9"/>
      <c r="Q71" s="9"/>
      <c r="R71" s="9"/>
      <c r="S71" s="9"/>
      <c r="T71" s="9"/>
      <c r="U71" s="9"/>
      <c r="V71" s="266" t="str">
        <f>IF('Start-up'!I80="","",'Start-up'!I80)</f>
        <v/>
      </c>
      <c r="W71" s="267" t="str">
        <f>IF('Start-up'!W80="","",'Start-up'!W80)</f>
        <v/>
      </c>
      <c r="X71" s="9"/>
      <c r="Y71" s="9"/>
      <c r="Z71" s="9"/>
      <c r="AA71" s="9"/>
      <c r="AB71" s="9"/>
      <c r="AC71" s="9"/>
      <c r="AD71" s="9"/>
      <c r="AE71" s="9"/>
      <c r="AF71" s="3"/>
      <c r="AG71" s="3"/>
      <c r="AH71" s="3"/>
      <c r="AI71" s="3"/>
      <c r="AJ71" s="3"/>
      <c r="AK71" s="3"/>
      <c r="AL71" s="3"/>
      <c r="AM71" s="3"/>
      <c r="AN71" s="3"/>
    </row>
    <row r="72" spans="1:40" ht="13.5" customHeight="1">
      <c r="A72" s="9"/>
      <c r="B72" s="9"/>
      <c r="C72" s="266" t="str">
        <f>IF('Start-up'!C81="","",'Start-up'!C81)</f>
        <v/>
      </c>
      <c r="D72" s="267" t="str">
        <f>IF('Start-up'!D81="","",'Start-up'!D81)</f>
        <v/>
      </c>
      <c r="E72" s="9"/>
      <c r="F72" s="9"/>
      <c r="G72" s="9"/>
      <c r="H72" s="9"/>
      <c r="I72" s="9"/>
      <c r="J72" s="9"/>
      <c r="K72" s="9"/>
      <c r="L72" s="9"/>
      <c r="M72" s="9"/>
      <c r="N72" s="9"/>
      <c r="O72" s="9"/>
      <c r="P72" s="9"/>
      <c r="Q72" s="9"/>
      <c r="R72" s="9"/>
      <c r="S72" s="9"/>
      <c r="T72" s="9"/>
      <c r="U72" s="9"/>
      <c r="V72" s="266" t="str">
        <f>IF('Start-up'!I81="","",'Start-up'!I81)</f>
        <v/>
      </c>
      <c r="W72" s="267" t="str">
        <f>IF('Start-up'!W81="","",'Start-up'!W81)</f>
        <v/>
      </c>
      <c r="X72" s="9"/>
      <c r="Y72" s="9"/>
      <c r="Z72" s="9"/>
      <c r="AA72" s="9"/>
      <c r="AB72" s="9"/>
      <c r="AC72" s="9"/>
      <c r="AD72" s="9"/>
      <c r="AE72" s="9"/>
      <c r="AF72" s="3"/>
      <c r="AG72" s="3"/>
      <c r="AH72" s="3"/>
      <c r="AI72" s="3"/>
      <c r="AJ72" s="3"/>
      <c r="AK72" s="3"/>
      <c r="AL72" s="3"/>
      <c r="AM72" s="3"/>
      <c r="AN72" s="3"/>
    </row>
    <row r="73" spans="1:40" ht="13.5" customHeight="1">
      <c r="A73" s="9"/>
      <c r="B73" s="9"/>
      <c r="C73" s="266" t="str">
        <f>IF('Start-up'!C82="","",'Start-up'!C82)</f>
        <v/>
      </c>
      <c r="D73" s="267" t="str">
        <f>IF('Start-up'!D82="","",'Start-up'!D82)</f>
        <v/>
      </c>
      <c r="E73" s="9"/>
      <c r="F73" s="9"/>
      <c r="G73" s="9"/>
      <c r="H73" s="9"/>
      <c r="I73" s="9"/>
      <c r="J73" s="9"/>
      <c r="K73" s="9"/>
      <c r="L73" s="9"/>
      <c r="M73" s="9"/>
      <c r="N73" s="9"/>
      <c r="O73" s="9"/>
      <c r="P73" s="9"/>
      <c r="Q73" s="9"/>
      <c r="R73" s="9"/>
      <c r="S73" s="9"/>
      <c r="T73" s="9"/>
      <c r="U73" s="9"/>
      <c r="V73" s="266" t="str">
        <f>IF('Start-up'!I82="","",'Start-up'!I82)</f>
        <v/>
      </c>
      <c r="W73" s="267" t="str">
        <f>IF('Start-up'!W82="","",'Start-up'!W82)</f>
        <v/>
      </c>
      <c r="X73" s="9"/>
      <c r="Y73" s="9"/>
      <c r="Z73" s="9"/>
      <c r="AA73" s="9"/>
      <c r="AB73" s="9"/>
      <c r="AC73" s="9"/>
      <c r="AD73" s="9"/>
      <c r="AE73" s="9"/>
      <c r="AF73" s="3"/>
      <c r="AG73" s="3"/>
      <c r="AH73" s="3"/>
      <c r="AI73" s="3"/>
      <c r="AJ73" s="3"/>
      <c r="AK73" s="3"/>
      <c r="AL73" s="3"/>
      <c r="AM73" s="3"/>
      <c r="AN73" s="3"/>
    </row>
    <row r="74" spans="1:40" ht="13.5" customHeight="1">
      <c r="A74" s="9"/>
      <c r="B74" s="9"/>
      <c r="C74" s="266" t="str">
        <f>IF('Start-up'!C83="","",'Start-up'!C83)</f>
        <v/>
      </c>
      <c r="D74" s="267" t="str">
        <f>IF('Start-up'!D83="","",'Start-up'!D83)</f>
        <v/>
      </c>
      <c r="E74" s="9"/>
      <c r="F74" s="9"/>
      <c r="G74" s="9"/>
      <c r="H74" s="9"/>
      <c r="I74" s="9"/>
      <c r="J74" s="9"/>
      <c r="K74" s="9"/>
      <c r="L74" s="9"/>
      <c r="M74" s="9"/>
      <c r="N74" s="9"/>
      <c r="O74" s="9"/>
      <c r="P74" s="9"/>
      <c r="Q74" s="9"/>
      <c r="R74" s="9"/>
      <c r="S74" s="9"/>
      <c r="T74" s="9"/>
      <c r="U74" s="9"/>
      <c r="V74" s="266" t="str">
        <f>IF('Start-up'!I83="","",'Start-up'!I83)</f>
        <v/>
      </c>
      <c r="W74" s="267" t="str">
        <f>IF('Start-up'!W83="","",'Start-up'!W83)</f>
        <v/>
      </c>
      <c r="X74" s="9"/>
      <c r="Y74" s="9"/>
      <c r="Z74" s="9"/>
      <c r="AA74" s="9"/>
      <c r="AB74" s="9"/>
      <c r="AC74" s="9"/>
      <c r="AD74" s="9"/>
      <c r="AE74" s="9"/>
      <c r="AF74" s="3"/>
      <c r="AG74" s="3"/>
      <c r="AH74" s="3"/>
      <c r="AI74" s="3"/>
      <c r="AJ74" s="3"/>
      <c r="AK74" s="3"/>
      <c r="AL74" s="3"/>
      <c r="AM74" s="3"/>
      <c r="AN74" s="3"/>
    </row>
    <row r="75" spans="1:40" ht="13.5" customHeight="1">
      <c r="A75" s="9"/>
      <c r="B75" s="9"/>
      <c r="C75" s="266" t="str">
        <f>IF('Start-up'!C84="","",'Start-up'!C84)</f>
        <v/>
      </c>
      <c r="D75" s="267" t="str">
        <f>IF('Start-up'!D84="","",'Start-up'!D84)</f>
        <v/>
      </c>
      <c r="E75" s="9"/>
      <c r="F75" s="9"/>
      <c r="G75" s="9"/>
      <c r="H75" s="9"/>
      <c r="I75" s="9"/>
      <c r="J75" s="9"/>
      <c r="K75" s="9"/>
      <c r="L75" s="9"/>
      <c r="M75" s="9"/>
      <c r="N75" s="9"/>
      <c r="O75" s="9"/>
      <c r="P75" s="9"/>
      <c r="Q75" s="9"/>
      <c r="R75" s="9"/>
      <c r="S75" s="9"/>
      <c r="T75" s="9"/>
      <c r="U75" s="9"/>
      <c r="V75" s="266" t="str">
        <f>IF('Start-up'!I84="","",'Start-up'!I84)</f>
        <v/>
      </c>
      <c r="W75" s="267" t="str">
        <f>IF('Start-up'!W84="","",'Start-up'!W84)</f>
        <v/>
      </c>
      <c r="X75" s="9"/>
      <c r="Y75" s="9"/>
      <c r="Z75" s="9"/>
      <c r="AA75" s="9"/>
      <c r="AB75" s="9"/>
      <c r="AC75" s="9"/>
      <c r="AD75" s="9"/>
      <c r="AE75" s="9"/>
      <c r="AF75" s="3"/>
      <c r="AG75" s="3"/>
      <c r="AH75" s="3"/>
      <c r="AI75" s="3"/>
      <c r="AJ75" s="3"/>
      <c r="AK75" s="3"/>
      <c r="AL75" s="3"/>
      <c r="AM75" s="3"/>
      <c r="AN75" s="3"/>
    </row>
    <row r="76" spans="1:40" ht="13.5" customHeight="1">
      <c r="A76" s="9"/>
      <c r="B76" s="9"/>
      <c r="C76" s="266" t="str">
        <f>IF('Start-up'!C85="","",'Start-up'!C85)</f>
        <v/>
      </c>
      <c r="D76" s="267" t="str">
        <f>IF('Start-up'!D85="","",'Start-up'!D85)</f>
        <v/>
      </c>
      <c r="E76" s="9"/>
      <c r="F76" s="9"/>
      <c r="G76" s="9"/>
      <c r="H76" s="9"/>
      <c r="I76" s="9"/>
      <c r="J76" s="9"/>
      <c r="K76" s="9"/>
      <c r="L76" s="9"/>
      <c r="M76" s="9"/>
      <c r="N76" s="9"/>
      <c r="O76" s="9"/>
      <c r="P76" s="9"/>
      <c r="Q76" s="9"/>
      <c r="R76" s="9"/>
      <c r="S76" s="9"/>
      <c r="T76" s="9"/>
      <c r="U76" s="9"/>
      <c r="V76" s="266" t="str">
        <f>IF('Start-up'!I85="","",'Start-up'!I85)</f>
        <v/>
      </c>
      <c r="W76" s="267" t="str">
        <f>IF('Start-up'!W85="","",'Start-up'!W85)</f>
        <v/>
      </c>
      <c r="X76" s="9"/>
      <c r="Y76" s="9"/>
      <c r="Z76" s="9"/>
      <c r="AA76" s="9"/>
      <c r="AB76" s="9"/>
      <c r="AC76" s="9"/>
      <c r="AD76" s="9"/>
      <c r="AE76" s="9"/>
      <c r="AF76" s="3"/>
      <c r="AG76" s="3"/>
      <c r="AH76" s="3"/>
      <c r="AI76" s="3"/>
      <c r="AJ76" s="3"/>
      <c r="AK76" s="3"/>
      <c r="AL76" s="3"/>
      <c r="AM76" s="3"/>
      <c r="AN76" s="3"/>
    </row>
    <row r="77" spans="1:40" ht="13.5" customHeight="1">
      <c r="A77" s="9"/>
      <c r="B77" s="9"/>
      <c r="C77" s="266" t="str">
        <f>IF('Start-up'!C86="","",'Start-up'!C86)</f>
        <v/>
      </c>
      <c r="D77" s="267" t="str">
        <f>IF('Start-up'!D86="","",'Start-up'!D86)</f>
        <v/>
      </c>
      <c r="E77" s="9"/>
      <c r="F77" s="9"/>
      <c r="G77" s="9"/>
      <c r="H77" s="9"/>
      <c r="I77" s="9"/>
      <c r="J77" s="9"/>
      <c r="K77" s="9"/>
      <c r="L77" s="9"/>
      <c r="M77" s="9"/>
      <c r="N77" s="9"/>
      <c r="O77" s="9"/>
      <c r="P77" s="9"/>
      <c r="Q77" s="9"/>
      <c r="R77" s="9"/>
      <c r="S77" s="9"/>
      <c r="T77" s="9"/>
      <c r="U77" s="9"/>
      <c r="V77" s="266" t="str">
        <f>IF('Start-up'!I86="","",'Start-up'!I86)</f>
        <v/>
      </c>
      <c r="W77" s="267" t="str">
        <f>IF('Start-up'!W86="","",'Start-up'!W86)</f>
        <v/>
      </c>
      <c r="X77" s="9"/>
      <c r="Y77" s="9"/>
      <c r="Z77" s="9"/>
      <c r="AA77" s="9"/>
      <c r="AB77" s="9"/>
      <c r="AC77" s="9"/>
      <c r="AD77" s="9"/>
      <c r="AE77" s="9"/>
      <c r="AF77" s="3"/>
      <c r="AG77" s="3"/>
      <c r="AH77" s="3"/>
      <c r="AI77" s="3"/>
      <c r="AJ77" s="3"/>
      <c r="AK77" s="3"/>
      <c r="AL77" s="3"/>
      <c r="AM77" s="3"/>
      <c r="AN77" s="3"/>
    </row>
    <row r="78" spans="1:40" ht="13.5" customHeight="1">
      <c r="A78" s="9"/>
      <c r="B78" s="9"/>
      <c r="C78" s="266" t="str">
        <f>IF('Start-up'!C87="","",'Start-up'!C87)</f>
        <v/>
      </c>
      <c r="D78" s="267" t="str">
        <f>IF('Start-up'!D87="","",'Start-up'!D87)</f>
        <v/>
      </c>
      <c r="E78" s="9"/>
      <c r="F78" s="9"/>
      <c r="G78" s="9"/>
      <c r="H78" s="9"/>
      <c r="I78" s="9"/>
      <c r="J78" s="9"/>
      <c r="K78" s="9"/>
      <c r="L78" s="9"/>
      <c r="M78" s="9"/>
      <c r="N78" s="9"/>
      <c r="O78" s="9"/>
      <c r="P78" s="9"/>
      <c r="Q78" s="9"/>
      <c r="R78" s="9"/>
      <c r="S78" s="9"/>
      <c r="T78" s="9"/>
      <c r="U78" s="9"/>
      <c r="V78" s="266" t="str">
        <f>IF('Start-up'!I87="","",'Start-up'!I87)</f>
        <v/>
      </c>
      <c r="W78" s="267" t="str">
        <f>IF('Start-up'!W87="","",'Start-up'!W87)</f>
        <v/>
      </c>
      <c r="X78" s="9"/>
      <c r="Y78" s="9"/>
      <c r="Z78" s="9"/>
      <c r="AA78" s="9"/>
      <c r="AB78" s="9"/>
      <c r="AC78" s="9"/>
      <c r="AD78" s="9"/>
      <c r="AE78" s="9"/>
      <c r="AF78" s="3"/>
      <c r="AG78" s="3"/>
      <c r="AH78" s="3"/>
      <c r="AI78" s="3"/>
      <c r="AJ78" s="3"/>
      <c r="AK78" s="3"/>
      <c r="AL78" s="3"/>
      <c r="AM78" s="3"/>
      <c r="AN78" s="3"/>
    </row>
    <row r="79" spans="1:40" ht="13.5" customHeight="1">
      <c r="A79" s="9"/>
      <c r="B79" s="9"/>
      <c r="C79" s="266" t="str">
        <f>IF('Start-up'!C88="","",'Start-up'!C88)</f>
        <v/>
      </c>
      <c r="D79" s="267" t="str">
        <f>IF('Start-up'!D88="","",'Start-up'!D88)</f>
        <v/>
      </c>
      <c r="E79" s="9"/>
      <c r="F79" s="9"/>
      <c r="G79" s="9"/>
      <c r="H79" s="9"/>
      <c r="I79" s="9"/>
      <c r="J79" s="9"/>
      <c r="K79" s="9"/>
      <c r="L79" s="9"/>
      <c r="M79" s="9"/>
      <c r="N79" s="9"/>
      <c r="O79" s="9"/>
      <c r="P79" s="9"/>
      <c r="Q79" s="9"/>
      <c r="R79" s="9"/>
      <c r="S79" s="9"/>
      <c r="T79" s="9"/>
      <c r="U79" s="9"/>
      <c r="V79" s="266" t="str">
        <f>IF('Start-up'!I88="","",'Start-up'!I88)</f>
        <v/>
      </c>
      <c r="W79" s="267" t="str">
        <f>IF('Start-up'!W88="","",'Start-up'!W88)</f>
        <v/>
      </c>
      <c r="X79" s="9"/>
      <c r="Y79" s="9"/>
      <c r="Z79" s="9"/>
      <c r="AA79" s="9"/>
      <c r="AB79" s="9"/>
      <c r="AC79" s="9"/>
      <c r="AD79" s="9"/>
      <c r="AE79" s="9"/>
      <c r="AF79" s="3"/>
      <c r="AG79" s="3"/>
      <c r="AH79" s="3"/>
      <c r="AI79" s="3"/>
      <c r="AJ79" s="3"/>
      <c r="AK79" s="3"/>
      <c r="AL79" s="3"/>
      <c r="AM79" s="3"/>
      <c r="AN79" s="3"/>
    </row>
    <row r="80" spans="1:40" ht="13.5" customHeight="1">
      <c r="A80" s="9"/>
      <c r="B80" s="9"/>
      <c r="C80" s="266" t="str">
        <f>IF('Start-up'!C89="","",'Start-up'!C89)</f>
        <v/>
      </c>
      <c r="D80" s="267" t="str">
        <f>IF('Start-up'!D89="","",'Start-up'!D89)</f>
        <v/>
      </c>
      <c r="E80" s="9"/>
      <c r="F80" s="9"/>
      <c r="G80" s="9"/>
      <c r="H80" s="9"/>
      <c r="I80" s="9"/>
      <c r="J80" s="9"/>
      <c r="K80" s="9"/>
      <c r="L80" s="9"/>
      <c r="M80" s="9"/>
      <c r="N80" s="9"/>
      <c r="O80" s="9"/>
      <c r="P80" s="9"/>
      <c r="Q80" s="9"/>
      <c r="R80" s="9"/>
      <c r="S80" s="9"/>
      <c r="T80" s="9"/>
      <c r="U80" s="9"/>
      <c r="V80" s="266" t="str">
        <f>IF('Start-up'!I89="","",'Start-up'!I89)</f>
        <v/>
      </c>
      <c r="W80" s="267" t="str">
        <f>IF('Start-up'!W89="","",'Start-up'!W89)</f>
        <v/>
      </c>
      <c r="X80" s="9"/>
      <c r="Y80" s="9"/>
      <c r="Z80" s="9"/>
      <c r="AA80" s="9"/>
      <c r="AB80" s="9"/>
      <c r="AC80" s="9"/>
      <c r="AD80" s="9"/>
      <c r="AE80" s="9"/>
      <c r="AF80" s="3"/>
      <c r="AG80" s="3"/>
      <c r="AH80" s="3"/>
      <c r="AI80" s="3"/>
      <c r="AJ80" s="3"/>
      <c r="AK80" s="3"/>
      <c r="AL80" s="3"/>
      <c r="AM80" s="3"/>
      <c r="AN80" s="3"/>
    </row>
    <row r="81" spans="1:40" ht="13.5" customHeight="1">
      <c r="A81" s="9"/>
      <c r="B81" s="9"/>
      <c r="C81" s="266" t="str">
        <f>IF('Start-up'!C90="","",'Start-up'!C90)</f>
        <v/>
      </c>
      <c r="D81" s="267" t="str">
        <f>IF('Start-up'!D90="","",'Start-up'!D90)</f>
        <v/>
      </c>
      <c r="E81" s="9"/>
      <c r="F81" s="9"/>
      <c r="G81" s="9"/>
      <c r="H81" s="9"/>
      <c r="I81" s="9"/>
      <c r="J81" s="9"/>
      <c r="K81" s="9"/>
      <c r="L81" s="9"/>
      <c r="M81" s="9"/>
      <c r="N81" s="9"/>
      <c r="O81" s="9"/>
      <c r="P81" s="9"/>
      <c r="Q81" s="9"/>
      <c r="R81" s="9"/>
      <c r="S81" s="9"/>
      <c r="T81" s="9"/>
      <c r="U81" s="9"/>
      <c r="V81" s="266" t="str">
        <f>IF('Start-up'!I90="","",'Start-up'!I90)</f>
        <v/>
      </c>
      <c r="W81" s="267" t="str">
        <f>IF('Start-up'!W90="","",'Start-up'!W90)</f>
        <v/>
      </c>
      <c r="X81" s="9"/>
      <c r="Y81" s="9"/>
      <c r="Z81" s="9"/>
      <c r="AA81" s="9"/>
      <c r="AB81" s="9"/>
      <c r="AC81" s="9"/>
      <c r="AD81" s="9"/>
      <c r="AE81" s="9"/>
      <c r="AF81" s="3"/>
      <c r="AG81" s="3"/>
      <c r="AH81" s="3"/>
      <c r="AI81" s="3"/>
      <c r="AJ81" s="3"/>
      <c r="AK81" s="3"/>
      <c r="AL81" s="3"/>
      <c r="AM81" s="3"/>
      <c r="AN81" s="3"/>
    </row>
    <row r="82" spans="1:40" ht="13.5" customHeight="1">
      <c r="A82" s="9"/>
      <c r="B82" s="9"/>
      <c r="C82" s="266" t="str">
        <f>IF('Start-up'!C91="","",'Start-up'!C91)</f>
        <v/>
      </c>
      <c r="D82" s="267" t="str">
        <f>IF('Start-up'!D91="","",'Start-up'!D91)</f>
        <v/>
      </c>
      <c r="E82" s="9"/>
      <c r="F82" s="9"/>
      <c r="G82" s="9"/>
      <c r="H82" s="9"/>
      <c r="I82" s="9"/>
      <c r="J82" s="9"/>
      <c r="K82" s="9"/>
      <c r="L82" s="9"/>
      <c r="M82" s="9"/>
      <c r="N82" s="9"/>
      <c r="O82" s="9"/>
      <c r="P82" s="9"/>
      <c r="Q82" s="9"/>
      <c r="R82" s="9"/>
      <c r="S82" s="9"/>
      <c r="T82" s="9"/>
      <c r="U82" s="9"/>
      <c r="V82" s="266" t="str">
        <f>IF('Start-up'!I91="","",'Start-up'!I91)</f>
        <v/>
      </c>
      <c r="W82" s="267" t="str">
        <f>IF('Start-up'!W91="","",'Start-up'!W91)</f>
        <v/>
      </c>
      <c r="X82" s="9"/>
      <c r="Y82" s="9"/>
      <c r="Z82" s="9"/>
      <c r="AA82" s="9"/>
      <c r="AB82" s="9"/>
      <c r="AC82" s="9"/>
      <c r="AD82" s="9"/>
      <c r="AE82" s="9"/>
      <c r="AF82" s="3"/>
      <c r="AG82" s="3"/>
      <c r="AH82" s="3"/>
      <c r="AI82" s="3"/>
      <c r="AJ82" s="3"/>
      <c r="AK82" s="3"/>
      <c r="AL82" s="3"/>
      <c r="AM82" s="3"/>
      <c r="AN82" s="3"/>
    </row>
    <row r="83" spans="1:40" ht="13.5" customHeight="1">
      <c r="A83" s="9"/>
      <c r="B83" s="9"/>
      <c r="C83" s="266" t="str">
        <f>IF('Start-up'!C92="","",'Start-up'!C92)</f>
        <v/>
      </c>
      <c r="D83" s="267" t="str">
        <f>IF('Start-up'!D92="","",'Start-up'!D92)</f>
        <v/>
      </c>
      <c r="E83" s="9"/>
      <c r="F83" s="9"/>
      <c r="G83" s="9"/>
      <c r="H83" s="9"/>
      <c r="I83" s="9"/>
      <c r="J83" s="9"/>
      <c r="K83" s="9"/>
      <c r="L83" s="9"/>
      <c r="M83" s="9"/>
      <c r="N83" s="9"/>
      <c r="O83" s="9"/>
      <c r="P83" s="9"/>
      <c r="Q83" s="9"/>
      <c r="R83" s="9"/>
      <c r="S83" s="9"/>
      <c r="T83" s="9"/>
      <c r="U83" s="9"/>
      <c r="V83" s="266" t="str">
        <f>IF('Start-up'!I92="","",'Start-up'!I92)</f>
        <v/>
      </c>
      <c r="W83" s="267" t="str">
        <f>IF('Start-up'!W92="","",'Start-up'!W92)</f>
        <v/>
      </c>
      <c r="X83" s="9"/>
      <c r="Y83" s="9"/>
      <c r="Z83" s="9"/>
      <c r="AA83" s="9"/>
      <c r="AB83" s="9"/>
      <c r="AC83" s="9"/>
      <c r="AD83" s="9"/>
      <c r="AE83" s="9"/>
      <c r="AF83" s="3"/>
      <c r="AG83" s="3"/>
      <c r="AH83" s="3"/>
      <c r="AI83" s="3"/>
      <c r="AJ83" s="3"/>
      <c r="AK83" s="3"/>
      <c r="AL83" s="3"/>
      <c r="AM83" s="3"/>
      <c r="AN83" s="3"/>
    </row>
    <row r="84" spans="1:40" ht="13.5" customHeight="1">
      <c r="A84" s="9"/>
      <c r="B84" s="9"/>
      <c r="C84" s="266" t="str">
        <f>IF('Start-up'!C93="","",'Start-up'!C93)</f>
        <v/>
      </c>
      <c r="D84" s="267" t="str">
        <f>IF('Start-up'!D93="","",'Start-up'!D93)</f>
        <v/>
      </c>
      <c r="E84" s="9"/>
      <c r="F84" s="9"/>
      <c r="G84" s="9"/>
      <c r="H84" s="9"/>
      <c r="I84" s="9"/>
      <c r="J84" s="9"/>
      <c r="K84" s="9"/>
      <c r="L84" s="9"/>
      <c r="M84" s="9"/>
      <c r="N84" s="9"/>
      <c r="O84" s="9"/>
      <c r="P84" s="9"/>
      <c r="Q84" s="9"/>
      <c r="R84" s="9"/>
      <c r="S84" s="9"/>
      <c r="T84" s="9"/>
      <c r="U84" s="9"/>
      <c r="V84" s="266" t="str">
        <f>IF('Start-up'!I93="","",'Start-up'!I93)</f>
        <v/>
      </c>
      <c r="W84" s="267" t="str">
        <f>IF('Start-up'!W93="","",'Start-up'!W93)</f>
        <v/>
      </c>
      <c r="X84" s="9"/>
      <c r="Y84" s="9"/>
      <c r="Z84" s="9"/>
      <c r="AA84" s="9"/>
      <c r="AB84" s="9"/>
      <c r="AC84" s="9"/>
      <c r="AD84" s="9"/>
      <c r="AE84" s="9"/>
      <c r="AF84" s="3"/>
      <c r="AG84" s="3"/>
      <c r="AH84" s="3"/>
      <c r="AI84" s="3"/>
      <c r="AJ84" s="3"/>
      <c r="AK84" s="3"/>
      <c r="AL84" s="3"/>
      <c r="AM84" s="3"/>
      <c r="AN84" s="3"/>
    </row>
    <row r="85" spans="1:40" ht="13.5" customHeight="1">
      <c r="A85" s="9"/>
      <c r="B85" s="9"/>
      <c r="C85" s="266" t="str">
        <f>IF('Start-up'!C94="","",'Start-up'!C94)</f>
        <v/>
      </c>
      <c r="D85" s="267" t="str">
        <f>IF('Start-up'!D94="","",'Start-up'!D94)</f>
        <v/>
      </c>
      <c r="E85" s="9"/>
      <c r="F85" s="9"/>
      <c r="G85" s="9"/>
      <c r="H85" s="9"/>
      <c r="I85" s="9"/>
      <c r="J85" s="9"/>
      <c r="K85" s="9"/>
      <c r="L85" s="9"/>
      <c r="M85" s="9"/>
      <c r="N85" s="9"/>
      <c r="O85" s="9"/>
      <c r="P85" s="9"/>
      <c r="Q85" s="9"/>
      <c r="R85" s="9"/>
      <c r="S85" s="9"/>
      <c r="T85" s="9"/>
      <c r="U85" s="9"/>
      <c r="V85" s="266" t="str">
        <f>IF('Start-up'!I94="","",'Start-up'!I94)</f>
        <v/>
      </c>
      <c r="W85" s="267" t="str">
        <f>IF('Start-up'!W94="","",'Start-up'!W94)</f>
        <v/>
      </c>
      <c r="X85" s="9"/>
      <c r="Y85" s="9"/>
      <c r="Z85" s="9"/>
      <c r="AA85" s="9"/>
      <c r="AB85" s="9"/>
      <c r="AC85" s="9"/>
      <c r="AD85" s="9"/>
      <c r="AE85" s="9"/>
      <c r="AF85" s="3"/>
      <c r="AG85" s="3"/>
      <c r="AH85" s="3"/>
      <c r="AI85" s="3"/>
      <c r="AJ85" s="3"/>
      <c r="AK85" s="3"/>
      <c r="AL85" s="3"/>
      <c r="AM85" s="3"/>
      <c r="AN85" s="3"/>
    </row>
    <row r="86" spans="1:40" ht="13.5" customHeight="1">
      <c r="A86" s="9"/>
      <c r="B86" s="9"/>
      <c r="C86" s="266" t="str">
        <f>IF('Start-up'!C95="","",'Start-up'!C95)</f>
        <v/>
      </c>
      <c r="D86" s="267" t="str">
        <f>IF('Start-up'!D95="","",'Start-up'!D95)</f>
        <v/>
      </c>
      <c r="E86" s="9"/>
      <c r="F86" s="9"/>
      <c r="G86" s="9"/>
      <c r="H86" s="9"/>
      <c r="I86" s="9"/>
      <c r="J86" s="9"/>
      <c r="K86" s="9"/>
      <c r="L86" s="9"/>
      <c r="M86" s="9"/>
      <c r="N86" s="9"/>
      <c r="O86" s="9"/>
      <c r="P86" s="9"/>
      <c r="Q86" s="9"/>
      <c r="R86" s="9"/>
      <c r="S86" s="9"/>
      <c r="T86" s="9"/>
      <c r="U86" s="9"/>
      <c r="V86" s="266" t="str">
        <f>IF('Start-up'!I95="","",'Start-up'!I95)</f>
        <v/>
      </c>
      <c r="W86" s="267" t="str">
        <f>IF('Start-up'!W95="","",'Start-up'!W95)</f>
        <v/>
      </c>
      <c r="X86" s="9"/>
      <c r="Y86" s="9"/>
      <c r="Z86" s="9"/>
      <c r="AA86" s="9"/>
      <c r="AB86" s="9"/>
      <c r="AC86" s="9"/>
      <c r="AD86" s="9"/>
      <c r="AE86" s="9"/>
      <c r="AF86" s="3"/>
      <c r="AG86" s="3"/>
      <c r="AH86" s="3"/>
      <c r="AI86" s="3"/>
      <c r="AJ86" s="3"/>
      <c r="AK86" s="3"/>
      <c r="AL86" s="3"/>
      <c r="AM86" s="3"/>
      <c r="AN86" s="3"/>
    </row>
    <row r="87" spans="1:40" ht="13.5" customHeight="1">
      <c r="A87" s="9"/>
      <c r="B87" s="9"/>
      <c r="C87" s="266" t="str">
        <f>IF('Start-up'!C96="","",'Start-up'!C96)</f>
        <v/>
      </c>
      <c r="D87" s="267" t="str">
        <f>IF('Start-up'!D96="","",'Start-up'!D96)</f>
        <v/>
      </c>
      <c r="E87" s="9"/>
      <c r="F87" s="9"/>
      <c r="G87" s="9"/>
      <c r="H87" s="9"/>
      <c r="I87" s="9"/>
      <c r="J87" s="9"/>
      <c r="K87" s="9"/>
      <c r="L87" s="9"/>
      <c r="M87" s="9"/>
      <c r="N87" s="9"/>
      <c r="O87" s="9"/>
      <c r="P87" s="9"/>
      <c r="Q87" s="9"/>
      <c r="R87" s="9"/>
      <c r="S87" s="9"/>
      <c r="T87" s="9"/>
      <c r="U87" s="9"/>
      <c r="V87" s="266" t="str">
        <f>IF('Start-up'!I96="","",'Start-up'!I96)</f>
        <v/>
      </c>
      <c r="W87" s="267" t="str">
        <f>IF('Start-up'!W96="","",'Start-up'!W96)</f>
        <v/>
      </c>
      <c r="X87" s="9"/>
      <c r="Y87" s="9"/>
      <c r="Z87" s="9"/>
      <c r="AA87" s="9"/>
      <c r="AB87" s="9"/>
      <c r="AC87" s="9"/>
      <c r="AD87" s="9"/>
      <c r="AE87" s="9"/>
      <c r="AF87" s="3"/>
      <c r="AG87" s="3"/>
      <c r="AH87" s="3"/>
      <c r="AI87" s="3"/>
      <c r="AJ87" s="3"/>
      <c r="AK87" s="3"/>
      <c r="AL87" s="3"/>
      <c r="AM87" s="3"/>
      <c r="AN87" s="3"/>
    </row>
    <row r="88" spans="1:40" ht="13.5" customHeight="1">
      <c r="A88" s="9"/>
      <c r="B88" s="9"/>
      <c r="C88" s="266" t="str">
        <f>IF('Start-up'!C97="","",'Start-up'!C97)</f>
        <v/>
      </c>
      <c r="D88" s="267" t="str">
        <f>IF('Start-up'!D97="","",'Start-up'!D97)</f>
        <v/>
      </c>
      <c r="E88" s="9"/>
      <c r="F88" s="9"/>
      <c r="G88" s="9"/>
      <c r="H88" s="9"/>
      <c r="I88" s="9"/>
      <c r="J88" s="9"/>
      <c r="K88" s="9"/>
      <c r="L88" s="9"/>
      <c r="M88" s="9"/>
      <c r="N88" s="9"/>
      <c r="O88" s="9"/>
      <c r="P88" s="9"/>
      <c r="Q88" s="9"/>
      <c r="R88" s="9"/>
      <c r="S88" s="9"/>
      <c r="T88" s="9"/>
      <c r="U88" s="9"/>
      <c r="V88" s="266" t="str">
        <f>IF('Start-up'!I97="","",'Start-up'!I97)</f>
        <v/>
      </c>
      <c r="W88" s="267" t="str">
        <f>IF('Start-up'!W97="","",'Start-up'!W97)</f>
        <v/>
      </c>
      <c r="X88" s="9"/>
      <c r="Y88" s="9"/>
      <c r="Z88" s="9"/>
      <c r="AA88" s="9"/>
      <c r="AB88" s="9"/>
      <c r="AC88" s="9"/>
      <c r="AD88" s="9"/>
      <c r="AE88" s="9"/>
      <c r="AF88" s="3"/>
      <c r="AG88" s="3"/>
      <c r="AH88" s="3"/>
      <c r="AI88" s="3"/>
      <c r="AJ88" s="3"/>
      <c r="AK88" s="3"/>
      <c r="AL88" s="3"/>
      <c r="AM88" s="3"/>
      <c r="AN88" s="3"/>
    </row>
    <row r="89" spans="1:40" ht="13.5" customHeight="1">
      <c r="A89" s="9"/>
      <c r="B89" s="9"/>
      <c r="C89" s="266" t="str">
        <f>IF('Start-up'!C98="","",'Start-up'!C98)</f>
        <v/>
      </c>
      <c r="D89" s="267" t="str">
        <f>IF('Start-up'!D98="","",'Start-up'!D98)</f>
        <v/>
      </c>
      <c r="E89" s="9"/>
      <c r="F89" s="9"/>
      <c r="G89" s="9"/>
      <c r="H89" s="9"/>
      <c r="I89" s="9"/>
      <c r="J89" s="9"/>
      <c r="K89" s="9"/>
      <c r="L89" s="9"/>
      <c r="M89" s="9"/>
      <c r="N89" s="9"/>
      <c r="O89" s="9"/>
      <c r="P89" s="9"/>
      <c r="Q89" s="9"/>
      <c r="R89" s="9"/>
      <c r="S89" s="9"/>
      <c r="T89" s="9"/>
      <c r="U89" s="9"/>
      <c r="V89" s="266" t="str">
        <f>IF('Start-up'!I98="","",'Start-up'!I98)</f>
        <v/>
      </c>
      <c r="W89" s="267" t="str">
        <f>IF('Start-up'!W98="","",'Start-up'!W98)</f>
        <v/>
      </c>
      <c r="X89" s="9"/>
      <c r="Y89" s="9"/>
      <c r="Z89" s="9"/>
      <c r="AA89" s="9"/>
      <c r="AB89" s="9"/>
      <c r="AC89" s="9"/>
      <c r="AD89" s="9"/>
      <c r="AE89" s="9"/>
      <c r="AF89" s="3"/>
      <c r="AG89" s="3"/>
      <c r="AH89" s="3"/>
      <c r="AI89" s="3"/>
      <c r="AJ89" s="3"/>
      <c r="AK89" s="3"/>
      <c r="AL89" s="3"/>
      <c r="AM89" s="3"/>
      <c r="AN89" s="3"/>
    </row>
    <row r="90" spans="1:40" ht="13.5" customHeight="1">
      <c r="A90" s="9"/>
      <c r="B90" s="9"/>
      <c r="C90" s="266" t="str">
        <f>IF('Start-up'!C99="","",'Start-up'!C99)</f>
        <v/>
      </c>
      <c r="D90" s="267" t="str">
        <f>IF('Start-up'!D99="","",'Start-up'!D99)</f>
        <v/>
      </c>
      <c r="E90" s="9"/>
      <c r="F90" s="9"/>
      <c r="G90" s="9"/>
      <c r="H90" s="9"/>
      <c r="I90" s="9"/>
      <c r="J90" s="9"/>
      <c r="K90" s="9"/>
      <c r="L90" s="9"/>
      <c r="M90" s="9"/>
      <c r="N90" s="9"/>
      <c r="O90" s="9"/>
      <c r="P90" s="9"/>
      <c r="Q90" s="9"/>
      <c r="R90" s="9"/>
      <c r="S90" s="9"/>
      <c r="T90" s="9"/>
      <c r="U90" s="9"/>
      <c r="V90" s="266" t="str">
        <f>IF('Start-up'!I99="","",'Start-up'!I99)</f>
        <v/>
      </c>
      <c r="W90" s="267" t="str">
        <f>IF('Start-up'!W99="","",'Start-up'!W99)</f>
        <v/>
      </c>
      <c r="X90" s="9"/>
      <c r="Y90" s="9"/>
      <c r="Z90" s="9"/>
      <c r="AA90" s="9"/>
      <c r="AB90" s="9"/>
      <c r="AC90" s="9"/>
      <c r="AD90" s="9"/>
      <c r="AE90" s="9"/>
      <c r="AF90" s="3"/>
      <c r="AG90" s="3"/>
      <c r="AH90" s="3"/>
      <c r="AI90" s="3"/>
      <c r="AJ90" s="3"/>
      <c r="AK90" s="3"/>
      <c r="AL90" s="3"/>
      <c r="AM90" s="3"/>
      <c r="AN90" s="3"/>
    </row>
    <row r="91" spans="1:40" ht="13.5" customHeight="1">
      <c r="A91" s="9"/>
      <c r="B91" s="9"/>
      <c r="C91" s="266" t="str">
        <f>IF('Start-up'!C100="","",'Start-up'!C100)</f>
        <v/>
      </c>
      <c r="D91" s="267" t="str">
        <f>IF('Start-up'!D100="","",'Start-up'!D100)</f>
        <v/>
      </c>
      <c r="E91" s="9"/>
      <c r="F91" s="9"/>
      <c r="G91" s="9"/>
      <c r="H91" s="9"/>
      <c r="I91" s="9"/>
      <c r="J91" s="9"/>
      <c r="K91" s="9"/>
      <c r="L91" s="9"/>
      <c r="M91" s="9"/>
      <c r="N91" s="9"/>
      <c r="O91" s="9"/>
      <c r="P91" s="9"/>
      <c r="Q91" s="9"/>
      <c r="R91" s="9"/>
      <c r="S91" s="9"/>
      <c r="T91" s="9"/>
      <c r="U91" s="9"/>
      <c r="V91" s="266" t="str">
        <f>IF('Start-up'!I100="","",'Start-up'!I100)</f>
        <v/>
      </c>
      <c r="W91" s="267" t="str">
        <f>IF('Start-up'!W100="","",'Start-up'!W100)</f>
        <v/>
      </c>
      <c r="X91" s="9"/>
      <c r="Y91" s="9"/>
      <c r="Z91" s="9"/>
      <c r="AA91" s="9"/>
      <c r="AB91" s="9"/>
      <c r="AC91" s="9"/>
      <c r="AD91" s="9"/>
      <c r="AE91" s="9"/>
      <c r="AF91" s="3"/>
      <c r="AG91" s="3"/>
      <c r="AH91" s="3"/>
      <c r="AI91" s="3"/>
      <c r="AJ91" s="3"/>
      <c r="AK91" s="3"/>
      <c r="AL91" s="3"/>
      <c r="AM91" s="3"/>
      <c r="AN91" s="3"/>
    </row>
    <row r="92" spans="1:40" ht="13.5" customHeight="1">
      <c r="A92" s="9"/>
      <c r="B92" s="9"/>
      <c r="C92" s="266" t="str">
        <f>IF('Start-up'!C101="","",'Start-up'!C101)</f>
        <v/>
      </c>
      <c r="D92" s="267" t="str">
        <f>IF('Start-up'!D101="","",'Start-up'!D101)</f>
        <v/>
      </c>
      <c r="E92" s="9"/>
      <c r="F92" s="9"/>
      <c r="G92" s="9"/>
      <c r="H92" s="9"/>
      <c r="I92" s="9"/>
      <c r="J92" s="9"/>
      <c r="K92" s="9"/>
      <c r="L92" s="9"/>
      <c r="M92" s="9"/>
      <c r="N92" s="9"/>
      <c r="O92" s="9"/>
      <c r="P92" s="9"/>
      <c r="Q92" s="9"/>
      <c r="R92" s="9"/>
      <c r="S92" s="9"/>
      <c r="T92" s="9"/>
      <c r="U92" s="9"/>
      <c r="V92" s="266" t="str">
        <f>IF('Start-up'!I101="","",'Start-up'!I101)</f>
        <v/>
      </c>
      <c r="W92" s="267" t="str">
        <f>IF('Start-up'!W101="","",'Start-up'!W101)</f>
        <v/>
      </c>
      <c r="X92" s="9"/>
      <c r="Y92" s="9"/>
      <c r="Z92" s="9"/>
      <c r="AA92" s="9"/>
      <c r="AB92" s="9"/>
      <c r="AC92" s="9"/>
      <c r="AD92" s="9"/>
      <c r="AE92" s="9"/>
      <c r="AF92" s="3"/>
      <c r="AG92" s="3"/>
      <c r="AH92" s="3"/>
      <c r="AI92" s="3"/>
      <c r="AJ92" s="3"/>
      <c r="AK92" s="3"/>
      <c r="AL92" s="3"/>
      <c r="AM92" s="3"/>
      <c r="AN92" s="3"/>
    </row>
    <row r="93" spans="1:40" ht="13.5" customHeight="1">
      <c r="A93" s="9"/>
      <c r="B93" s="9"/>
      <c r="C93" s="266" t="str">
        <f>IF('Start-up'!C102="","",'Start-up'!C102)</f>
        <v/>
      </c>
      <c r="D93" s="267" t="str">
        <f>IF('Start-up'!D102="","",'Start-up'!D102)</f>
        <v/>
      </c>
      <c r="E93" s="9"/>
      <c r="F93" s="9"/>
      <c r="G93" s="9"/>
      <c r="H93" s="9"/>
      <c r="I93" s="9"/>
      <c r="J93" s="9"/>
      <c r="K93" s="9"/>
      <c r="L93" s="9"/>
      <c r="M93" s="9"/>
      <c r="N93" s="9"/>
      <c r="O93" s="9"/>
      <c r="P93" s="9"/>
      <c r="Q93" s="9"/>
      <c r="R93" s="9"/>
      <c r="S93" s="9"/>
      <c r="T93" s="9"/>
      <c r="U93" s="9"/>
      <c r="V93" s="266" t="str">
        <f>IF('Start-up'!I102="","",'Start-up'!I102)</f>
        <v/>
      </c>
      <c r="W93" s="267" t="str">
        <f>IF('Start-up'!W102="","",'Start-up'!W102)</f>
        <v/>
      </c>
      <c r="X93" s="9"/>
      <c r="Y93" s="9"/>
      <c r="Z93" s="9"/>
      <c r="AA93" s="9"/>
      <c r="AB93" s="9"/>
      <c r="AC93" s="9"/>
      <c r="AD93" s="9"/>
      <c r="AE93" s="9"/>
      <c r="AF93" s="3"/>
      <c r="AG93" s="3"/>
      <c r="AH93" s="3"/>
      <c r="AI93" s="3"/>
      <c r="AJ93" s="3"/>
      <c r="AK93" s="3"/>
      <c r="AL93" s="3"/>
      <c r="AM93" s="3"/>
      <c r="AN93" s="3"/>
    </row>
    <row r="94" spans="1:40" ht="13.5" customHeight="1">
      <c r="A94" s="9"/>
      <c r="B94" s="9"/>
      <c r="C94" s="266" t="str">
        <f>IF('Start-up'!C103="","",'Start-up'!C103)</f>
        <v/>
      </c>
      <c r="D94" s="267" t="str">
        <f>IF('Start-up'!D103="","",'Start-up'!D103)</f>
        <v/>
      </c>
      <c r="E94" s="9"/>
      <c r="F94" s="9"/>
      <c r="G94" s="9"/>
      <c r="H94" s="9"/>
      <c r="I94" s="9"/>
      <c r="J94" s="9"/>
      <c r="K94" s="9"/>
      <c r="L94" s="9"/>
      <c r="M94" s="9"/>
      <c r="N94" s="9"/>
      <c r="O94" s="9"/>
      <c r="P94" s="9"/>
      <c r="Q94" s="9"/>
      <c r="R94" s="9"/>
      <c r="S94" s="9"/>
      <c r="T94" s="9"/>
      <c r="U94" s="9"/>
      <c r="V94" s="266" t="str">
        <f>IF('Start-up'!I103="","",'Start-up'!I103)</f>
        <v/>
      </c>
      <c r="W94" s="267" t="str">
        <f>IF('Start-up'!W103="","",'Start-up'!W103)</f>
        <v/>
      </c>
      <c r="X94" s="9"/>
      <c r="Y94" s="9"/>
      <c r="Z94" s="9"/>
      <c r="AA94" s="9"/>
      <c r="AB94" s="9"/>
      <c r="AC94" s="9"/>
      <c r="AD94" s="9"/>
      <c r="AE94" s="9"/>
      <c r="AF94" s="3"/>
      <c r="AG94" s="3"/>
      <c r="AH94" s="3"/>
      <c r="AI94" s="3"/>
      <c r="AJ94" s="3"/>
      <c r="AK94" s="3"/>
      <c r="AL94" s="3"/>
      <c r="AM94" s="3"/>
      <c r="AN94" s="3"/>
    </row>
    <row r="95" spans="1:40" ht="13.5" customHeight="1">
      <c r="A95" s="9"/>
      <c r="B95" s="9"/>
      <c r="C95" s="266" t="str">
        <f>IF('Start-up'!C104="","",'Start-up'!C104)</f>
        <v/>
      </c>
      <c r="D95" s="267" t="str">
        <f>IF('Start-up'!D104="","",'Start-up'!D104)</f>
        <v/>
      </c>
      <c r="E95" s="9"/>
      <c r="F95" s="9"/>
      <c r="G95" s="9"/>
      <c r="H95" s="9"/>
      <c r="I95" s="9"/>
      <c r="J95" s="9"/>
      <c r="K95" s="9"/>
      <c r="L95" s="9"/>
      <c r="M95" s="9"/>
      <c r="N95" s="9"/>
      <c r="O95" s="9"/>
      <c r="P95" s="9"/>
      <c r="Q95" s="9"/>
      <c r="R95" s="9"/>
      <c r="S95" s="9"/>
      <c r="T95" s="9"/>
      <c r="U95" s="9"/>
      <c r="V95" s="266" t="str">
        <f>IF('Start-up'!I104="","",'Start-up'!I104)</f>
        <v/>
      </c>
      <c r="W95" s="267" t="str">
        <f>IF('Start-up'!W104="","",'Start-up'!W104)</f>
        <v/>
      </c>
      <c r="X95" s="9"/>
      <c r="Y95" s="9"/>
      <c r="Z95" s="9"/>
      <c r="AA95" s="9"/>
      <c r="AB95" s="9"/>
      <c r="AC95" s="9"/>
      <c r="AD95" s="9"/>
      <c r="AE95" s="9"/>
      <c r="AF95" s="3"/>
      <c r="AG95" s="3"/>
      <c r="AH95" s="3"/>
      <c r="AI95" s="3"/>
      <c r="AJ95" s="3"/>
      <c r="AK95" s="3"/>
      <c r="AL95" s="3"/>
      <c r="AM95" s="3"/>
      <c r="AN95" s="3"/>
    </row>
    <row r="96" spans="1:40" ht="13.5" customHeight="1">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3"/>
      <c r="AG96" s="3"/>
      <c r="AH96" s="3"/>
      <c r="AI96" s="3"/>
      <c r="AJ96" s="3"/>
      <c r="AK96" s="3"/>
      <c r="AL96" s="3"/>
      <c r="AM96" s="3"/>
      <c r="AN96" s="3"/>
    </row>
    <row r="97" spans="1:40" ht="13.5" customHeight="1">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3"/>
      <c r="AG97" s="3"/>
      <c r="AH97" s="3"/>
      <c r="AI97" s="3"/>
      <c r="AJ97" s="3"/>
      <c r="AK97" s="3"/>
      <c r="AL97" s="3"/>
      <c r="AM97" s="3"/>
      <c r="AN97" s="3"/>
    </row>
    <row r="98" spans="1:40" ht="14.25" customHeight="1">
      <c r="A98" s="1"/>
      <c r="B98" s="1"/>
      <c r="C98" s="166"/>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3"/>
      <c r="AG98" s="3"/>
      <c r="AH98" s="3"/>
      <c r="AI98" s="3"/>
      <c r="AJ98" s="3"/>
      <c r="AK98" s="3"/>
      <c r="AL98" s="3"/>
      <c r="AM98" s="3"/>
      <c r="AN98" s="3"/>
    </row>
    <row r="99" spans="1:40" ht="17.25" customHeight="1">
      <c r="A99" s="1"/>
      <c r="B99" s="255" t="s">
        <v>407</v>
      </c>
      <c r="C99" s="166"/>
      <c r="D99" s="1"/>
      <c r="E99" s="1"/>
      <c r="F99" s="1"/>
      <c r="G99" s="1"/>
      <c r="H99" s="1"/>
      <c r="I99" s="1"/>
      <c r="J99" s="1"/>
      <c r="K99" s="1"/>
      <c r="L99" s="1"/>
      <c r="M99" s="1"/>
      <c r="N99" s="1"/>
      <c r="O99" s="1"/>
      <c r="P99" s="1"/>
      <c r="Q99" s="1"/>
      <c r="R99" s="1"/>
      <c r="S99" s="1"/>
      <c r="T99" s="1"/>
      <c r="U99" s="255" t="s">
        <v>408</v>
      </c>
      <c r="V99" s="1"/>
      <c r="W99" s="1"/>
      <c r="X99" s="1"/>
      <c r="Y99" s="1"/>
      <c r="Z99" s="1"/>
      <c r="AA99" s="1"/>
      <c r="AB99" s="1"/>
      <c r="AC99" s="1"/>
      <c r="AD99" s="1"/>
      <c r="AE99" s="1"/>
      <c r="AF99" s="3"/>
      <c r="AG99" s="3"/>
      <c r="AH99" s="3"/>
      <c r="AI99" s="3"/>
      <c r="AJ99" s="3"/>
      <c r="AK99" s="3"/>
      <c r="AL99" s="3"/>
      <c r="AM99" s="3"/>
      <c r="AN99" s="3"/>
    </row>
    <row r="100" spans="1:40" ht="14.25" customHeight="1">
      <c r="A100" s="1"/>
      <c r="B100" s="1"/>
      <c r="C100" s="166"/>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3"/>
      <c r="AG100" s="3"/>
      <c r="AH100" s="3"/>
      <c r="AI100" s="3"/>
      <c r="AJ100" s="3"/>
      <c r="AK100" s="3"/>
      <c r="AL100" s="3"/>
      <c r="AM100" s="3"/>
      <c r="AN100" s="3"/>
    </row>
    <row r="101" spans="1:40" ht="16.5" customHeight="1">
      <c r="A101" s="1"/>
      <c r="B101" s="1"/>
      <c r="C101" s="340" t="s">
        <v>409</v>
      </c>
      <c r="D101" s="1"/>
      <c r="E101" s="66" t="str">
        <f t="shared" ref="E101:K101" si="0">E$4</f>
        <v>Έτος 1</v>
      </c>
      <c r="F101" s="66" t="str">
        <f t="shared" si="0"/>
        <v>Έτος 2</v>
      </c>
      <c r="G101" s="66" t="str">
        <f t="shared" si="0"/>
        <v>Έτος 3</v>
      </c>
      <c r="H101" s="66" t="str">
        <f t="shared" si="0"/>
        <v>Έτος 4</v>
      </c>
      <c r="I101" s="66" t="str">
        <f t="shared" si="0"/>
        <v>Έτος 5</v>
      </c>
      <c r="J101" s="66" t="str">
        <f t="shared" si="0"/>
        <v>Έτος 6</v>
      </c>
      <c r="K101" s="66" t="str">
        <f t="shared" si="0"/>
        <v>Έτος 7</v>
      </c>
      <c r="L101" s="1"/>
      <c r="M101" s="1"/>
      <c r="N101" s="1"/>
      <c r="O101" s="1"/>
      <c r="P101" s="1"/>
      <c r="Q101" s="1"/>
      <c r="R101" s="1"/>
      <c r="S101" s="1"/>
      <c r="T101" s="1"/>
      <c r="U101" s="1"/>
      <c r="V101" s="340" t="s">
        <v>410</v>
      </c>
      <c r="W101" s="1"/>
      <c r="X101" s="66" t="str">
        <f t="shared" ref="X101:AD101" si="1">X$4</f>
        <v>Year 1</v>
      </c>
      <c r="Y101" s="66" t="str">
        <f t="shared" si="1"/>
        <v>Year 2</v>
      </c>
      <c r="Z101" s="66" t="str">
        <f t="shared" si="1"/>
        <v>Year 3</v>
      </c>
      <c r="AA101" s="66" t="str">
        <f t="shared" si="1"/>
        <v>Year 4</v>
      </c>
      <c r="AB101" s="66" t="str">
        <f t="shared" si="1"/>
        <v>Year 5</v>
      </c>
      <c r="AC101" s="66" t="str">
        <f t="shared" si="1"/>
        <v>Year 6</v>
      </c>
      <c r="AD101" s="66" t="str">
        <f t="shared" si="1"/>
        <v>Year 7</v>
      </c>
      <c r="AE101" s="1"/>
      <c r="AF101" s="3"/>
      <c r="AG101" s="3"/>
      <c r="AH101" s="3"/>
      <c r="AI101" s="3"/>
      <c r="AJ101" s="3"/>
      <c r="AK101" s="3"/>
      <c r="AL101" s="3"/>
      <c r="AM101" s="3"/>
      <c r="AN101" s="3"/>
    </row>
    <row r="102" spans="1:40"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3"/>
      <c r="AG102" s="3"/>
      <c r="AH102" s="3"/>
      <c r="AI102" s="3"/>
      <c r="AJ102" s="3"/>
      <c r="AK102" s="3"/>
      <c r="AL102" s="3"/>
      <c r="AM102" s="3"/>
      <c r="AN102" s="3"/>
    </row>
    <row r="103" spans="1:40" ht="14.25" customHeight="1">
      <c r="A103" s="1"/>
      <c r="B103" s="1"/>
      <c r="C103" s="1"/>
      <c r="D103" s="1"/>
      <c r="E103" s="1"/>
      <c r="F103" s="1"/>
      <c r="G103" s="173"/>
      <c r="H103" s="173"/>
      <c r="I103" s="173"/>
      <c r="J103" s="173"/>
      <c r="K103" s="173"/>
      <c r="L103" s="1"/>
      <c r="M103" s="1"/>
      <c r="N103" s="1"/>
      <c r="O103" s="1"/>
      <c r="P103" s="1"/>
      <c r="Q103" s="1"/>
      <c r="R103" s="1"/>
      <c r="S103" s="1"/>
      <c r="T103" s="1"/>
      <c r="U103" s="1"/>
      <c r="V103" s="1"/>
      <c r="W103" s="1"/>
      <c r="X103" s="1"/>
      <c r="Y103" s="1"/>
      <c r="Z103" s="173"/>
      <c r="AA103" s="173"/>
      <c r="AB103" s="173"/>
      <c r="AC103" s="173"/>
      <c r="AD103" s="173"/>
      <c r="AE103" s="1"/>
      <c r="AF103" s="3"/>
      <c r="AG103" s="3"/>
      <c r="AH103" s="3"/>
      <c r="AI103" s="3"/>
      <c r="AJ103" s="3"/>
      <c r="AK103" s="3"/>
      <c r="AL103" s="3"/>
      <c r="AM103" s="3"/>
      <c r="AN103" s="3"/>
    </row>
    <row r="104" spans="1:40" ht="14.25" customHeight="1">
      <c r="A104" s="1"/>
      <c r="B104" s="1"/>
      <c r="C104" s="266" t="s">
        <v>221</v>
      </c>
      <c r="D104" s="1"/>
      <c r="E104" s="341">
        <f>'FINANCIAL STATEMENTS'!E9</f>
        <v>129600.00000000001</v>
      </c>
      <c r="F104" s="341">
        <f>'FINANCIAL STATEMENTS'!F9</f>
        <v>403919.99999999988</v>
      </c>
      <c r="G104" s="341">
        <f>'FINANCIAL STATEMENTS'!G9</f>
        <v>1026000</v>
      </c>
      <c r="H104" s="341">
        <f>'FINANCIAL STATEMENTS'!H9</f>
        <v>1995840.0000000005</v>
      </c>
      <c r="I104" s="341">
        <f>'FINANCIAL STATEMENTS'!I9</f>
        <v>3278879.9999999995</v>
      </c>
      <c r="J104" s="341">
        <f>'FINANCIAL STATEMENTS'!J9</f>
        <v>4860000</v>
      </c>
      <c r="K104" s="341">
        <f>'FINANCIAL STATEMENTS'!K9</f>
        <v>6706800</v>
      </c>
      <c r="L104" s="1"/>
      <c r="M104" s="1"/>
      <c r="N104" s="1"/>
      <c r="O104" s="1"/>
      <c r="P104" s="1"/>
      <c r="Q104" s="1"/>
      <c r="R104" s="1"/>
      <c r="S104" s="1"/>
      <c r="T104" s="1"/>
      <c r="U104" s="1"/>
      <c r="V104" s="266" t="s">
        <v>411</v>
      </c>
      <c r="W104" s="1"/>
      <c r="X104" s="341">
        <f t="shared" ref="X104:AD104" si="2">E104</f>
        <v>129600.00000000001</v>
      </c>
      <c r="Y104" s="341">
        <f t="shared" si="2"/>
        <v>403919.99999999988</v>
      </c>
      <c r="Z104" s="341">
        <f t="shared" si="2"/>
        <v>1026000</v>
      </c>
      <c r="AA104" s="341">
        <f t="shared" si="2"/>
        <v>1995840.0000000005</v>
      </c>
      <c r="AB104" s="341">
        <f t="shared" si="2"/>
        <v>3278879.9999999995</v>
      </c>
      <c r="AC104" s="341">
        <f t="shared" si="2"/>
        <v>4860000</v>
      </c>
      <c r="AD104" s="341">
        <f t="shared" si="2"/>
        <v>6706800</v>
      </c>
      <c r="AE104" s="1"/>
      <c r="AF104" s="3"/>
      <c r="AG104" s="3"/>
      <c r="AH104" s="3"/>
      <c r="AI104" s="3"/>
      <c r="AJ104" s="3"/>
      <c r="AK104" s="3"/>
      <c r="AL104" s="3"/>
      <c r="AM104" s="3"/>
      <c r="AN104" s="3"/>
    </row>
    <row r="105" spans="1:40" ht="14.25" customHeight="1">
      <c r="A105" s="1"/>
      <c r="B105" s="1"/>
      <c r="C105" s="266" t="s">
        <v>228</v>
      </c>
      <c r="D105" s="1"/>
      <c r="E105" s="341">
        <f>'FINANCIAL STATEMENTS'!E10</f>
        <v>23200</v>
      </c>
      <c r="F105" s="341">
        <f>'FINANCIAL STATEMENTS'!F10</f>
        <v>63800</v>
      </c>
      <c r="G105" s="341">
        <f>'FINANCIAL STATEMENTS'!G10</f>
        <v>145000</v>
      </c>
      <c r="H105" s="341">
        <f>'FINANCIAL STATEMENTS'!H10</f>
        <v>255200</v>
      </c>
      <c r="I105" s="341">
        <f>'FINANCIAL STATEMENTS'!I10</f>
        <v>382800</v>
      </c>
      <c r="J105" s="341">
        <f>'FINANCIAL STATEMENTS'!J10</f>
        <v>522000</v>
      </c>
      <c r="K105" s="341">
        <f>'FINANCIAL STATEMENTS'!K10</f>
        <v>667000</v>
      </c>
      <c r="L105" s="1"/>
      <c r="M105" s="1"/>
      <c r="N105" s="1"/>
      <c r="O105" s="1"/>
      <c r="P105" s="1"/>
      <c r="Q105" s="1"/>
      <c r="R105" s="1"/>
      <c r="S105" s="1"/>
      <c r="T105" s="1"/>
      <c r="U105" s="1"/>
      <c r="V105" s="266" t="s">
        <v>85</v>
      </c>
      <c r="W105" s="1"/>
      <c r="X105" s="341">
        <f t="shared" ref="X105:AD105" si="3">E105</f>
        <v>23200</v>
      </c>
      <c r="Y105" s="341">
        <f t="shared" si="3"/>
        <v>63800</v>
      </c>
      <c r="Z105" s="341">
        <f t="shared" si="3"/>
        <v>145000</v>
      </c>
      <c r="AA105" s="341">
        <f t="shared" si="3"/>
        <v>255200</v>
      </c>
      <c r="AB105" s="341">
        <f t="shared" si="3"/>
        <v>382800</v>
      </c>
      <c r="AC105" s="341">
        <f t="shared" si="3"/>
        <v>522000</v>
      </c>
      <c r="AD105" s="341">
        <f t="shared" si="3"/>
        <v>667000</v>
      </c>
      <c r="AE105" s="1"/>
      <c r="AF105" s="3"/>
      <c r="AG105" s="3"/>
      <c r="AH105" s="3"/>
      <c r="AI105" s="3"/>
      <c r="AJ105" s="3"/>
      <c r="AK105" s="3"/>
      <c r="AL105" s="3"/>
      <c r="AM105" s="3"/>
      <c r="AN105" s="3"/>
    </row>
    <row r="106" spans="1:40" ht="14.25" hidden="1"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3"/>
      <c r="AG106" s="3"/>
      <c r="AH106" s="3"/>
      <c r="AI106" s="3"/>
      <c r="AJ106" s="3"/>
      <c r="AK106" s="3"/>
      <c r="AL106" s="3"/>
      <c r="AM106" s="3"/>
      <c r="AN106" s="3"/>
    </row>
    <row r="107" spans="1:40" ht="14.25" customHeight="1">
      <c r="A107" s="1"/>
      <c r="B107" s="1"/>
      <c r="C107" s="121" t="s">
        <v>231</v>
      </c>
      <c r="D107" s="1"/>
      <c r="E107" s="342">
        <f>'FINANCIAL STATEMENTS'!E12</f>
        <v>106400.00000000001</v>
      </c>
      <c r="F107" s="342">
        <f>'FINANCIAL STATEMENTS'!F12</f>
        <v>340119.99999999988</v>
      </c>
      <c r="G107" s="342">
        <f>'FINANCIAL STATEMENTS'!G12</f>
        <v>881000</v>
      </c>
      <c r="H107" s="342">
        <f>'FINANCIAL STATEMENTS'!H12</f>
        <v>1740640.0000000005</v>
      </c>
      <c r="I107" s="342">
        <f>'FINANCIAL STATEMENTS'!I12</f>
        <v>2896079.9999999995</v>
      </c>
      <c r="J107" s="342">
        <f>'FINANCIAL STATEMENTS'!J12</f>
        <v>4338000</v>
      </c>
      <c r="K107" s="342">
        <f>'FINANCIAL STATEMENTS'!K12</f>
        <v>6039800</v>
      </c>
      <c r="L107" s="1"/>
      <c r="M107" s="1"/>
      <c r="N107" s="1"/>
      <c r="O107" s="1"/>
      <c r="P107" s="1"/>
      <c r="Q107" s="1"/>
      <c r="R107" s="1"/>
      <c r="S107" s="1"/>
      <c r="T107" s="1"/>
      <c r="U107" s="1"/>
      <c r="V107" s="121" t="s">
        <v>412</v>
      </c>
      <c r="W107" s="1"/>
      <c r="X107" s="342">
        <f t="shared" ref="X107:AD107" si="4">E107</f>
        <v>106400.00000000001</v>
      </c>
      <c r="Y107" s="342">
        <f t="shared" si="4"/>
        <v>340119.99999999988</v>
      </c>
      <c r="Z107" s="342">
        <f t="shared" si="4"/>
        <v>881000</v>
      </c>
      <c r="AA107" s="342">
        <f t="shared" si="4"/>
        <v>1740640.0000000005</v>
      </c>
      <c r="AB107" s="342">
        <f t="shared" si="4"/>
        <v>2896079.9999999995</v>
      </c>
      <c r="AC107" s="342">
        <f t="shared" si="4"/>
        <v>4338000</v>
      </c>
      <c r="AD107" s="342">
        <f t="shared" si="4"/>
        <v>6039800</v>
      </c>
      <c r="AE107" s="1"/>
      <c r="AF107" s="3"/>
      <c r="AG107" s="3"/>
      <c r="AH107" s="3"/>
      <c r="AI107" s="3"/>
      <c r="AJ107" s="3"/>
      <c r="AK107" s="3"/>
      <c r="AL107" s="3"/>
      <c r="AM107" s="3"/>
      <c r="AN107" s="3"/>
    </row>
    <row r="108" spans="1:40" ht="14.25" customHeight="1">
      <c r="A108" s="1"/>
      <c r="B108" s="1"/>
      <c r="C108" s="266" t="s">
        <v>413</v>
      </c>
      <c r="D108" s="1"/>
      <c r="E108" s="341">
        <f>'FINANCIAL STATEMENTS'!E13</f>
        <v>53200</v>
      </c>
      <c r="F108" s="341">
        <f>'FINANCIAL STATEMENTS'!F13</f>
        <v>61000</v>
      </c>
      <c r="G108" s="341">
        <f>'FINANCIAL STATEMENTS'!G13</f>
        <v>155900</v>
      </c>
      <c r="H108" s="341">
        <f>'FINANCIAL STATEMENTS'!H13</f>
        <v>307700</v>
      </c>
      <c r="I108" s="341">
        <f>'FINANCIAL STATEMENTS'!I13</f>
        <v>571200</v>
      </c>
      <c r="J108" s="341">
        <f>'FINANCIAL STATEMENTS'!J13</f>
        <v>823600</v>
      </c>
      <c r="K108" s="341">
        <f>'FINANCIAL STATEMENTS'!K13</f>
        <v>1087300</v>
      </c>
      <c r="L108" s="1"/>
      <c r="M108" s="1"/>
      <c r="N108" s="1"/>
      <c r="O108" s="1"/>
      <c r="P108" s="1"/>
      <c r="Q108" s="1"/>
      <c r="R108" s="1"/>
      <c r="S108" s="1"/>
      <c r="T108" s="1"/>
      <c r="U108" s="1"/>
      <c r="V108" s="266" t="s">
        <v>79</v>
      </c>
      <c r="W108" s="1"/>
      <c r="X108" s="341">
        <f t="shared" ref="X108:AD108" si="5">E108</f>
        <v>53200</v>
      </c>
      <c r="Y108" s="341">
        <f t="shared" si="5"/>
        <v>61000</v>
      </c>
      <c r="Z108" s="341">
        <f t="shared" si="5"/>
        <v>155900</v>
      </c>
      <c r="AA108" s="341">
        <f t="shared" si="5"/>
        <v>307700</v>
      </c>
      <c r="AB108" s="341">
        <f t="shared" si="5"/>
        <v>571200</v>
      </c>
      <c r="AC108" s="341">
        <f t="shared" si="5"/>
        <v>823600</v>
      </c>
      <c r="AD108" s="341">
        <f t="shared" si="5"/>
        <v>1087300</v>
      </c>
      <c r="AE108" s="1"/>
      <c r="AF108" s="3"/>
      <c r="AG108" s="3"/>
      <c r="AH108" s="3"/>
      <c r="AI108" s="3"/>
      <c r="AJ108" s="3"/>
      <c r="AK108" s="3"/>
      <c r="AL108" s="3"/>
      <c r="AM108" s="3"/>
      <c r="AN108" s="3"/>
    </row>
    <row r="109" spans="1:40" ht="14.25" hidden="1"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3"/>
      <c r="AG109" s="3"/>
      <c r="AH109" s="3"/>
      <c r="AI109" s="3"/>
      <c r="AJ109" s="3"/>
      <c r="AK109" s="3"/>
      <c r="AL109" s="3"/>
      <c r="AM109" s="3"/>
      <c r="AN109" s="3"/>
    </row>
    <row r="110" spans="1:40" ht="14.25" hidden="1"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3"/>
      <c r="AG110" s="3"/>
      <c r="AH110" s="3"/>
      <c r="AI110" s="3"/>
      <c r="AJ110" s="3"/>
      <c r="AK110" s="3"/>
      <c r="AL110" s="3"/>
      <c r="AM110" s="3"/>
      <c r="AN110" s="3"/>
    </row>
    <row r="111" spans="1:40" ht="14.25" hidden="1"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3"/>
      <c r="AG111" s="3"/>
      <c r="AH111" s="3"/>
      <c r="AI111" s="3"/>
      <c r="AJ111" s="3"/>
      <c r="AK111" s="3"/>
      <c r="AL111" s="3"/>
      <c r="AM111" s="3"/>
      <c r="AN111" s="3"/>
    </row>
    <row r="112" spans="1:40" ht="14.25" hidden="1"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3"/>
      <c r="AG112" s="3"/>
      <c r="AH112" s="3"/>
      <c r="AI112" s="3"/>
      <c r="AJ112" s="3"/>
      <c r="AK112" s="3"/>
      <c r="AL112" s="3"/>
      <c r="AM112" s="3"/>
      <c r="AN112" s="3"/>
    </row>
    <row r="113" spans="1:40" ht="14.25" customHeight="1">
      <c r="A113" s="1"/>
      <c r="B113" s="1"/>
      <c r="C113" s="121" t="str">
        <f>'FINANCIAL STATEMENTS'!B18</f>
        <v>ΛΕΙΤΟΥΡΓΙΚΟ ΑΠΟΤΕΛΕΣΜΑ (EBITDA)</v>
      </c>
      <c r="D113" s="1"/>
      <c r="E113" s="342">
        <f>'FINANCIAL STATEMENTS'!E18</f>
        <v>53200.000000000015</v>
      </c>
      <c r="F113" s="342">
        <f>'FINANCIAL STATEMENTS'!F18</f>
        <v>279119.99999999988</v>
      </c>
      <c r="G113" s="342">
        <f>'FINANCIAL STATEMENTS'!G18</f>
        <v>725100</v>
      </c>
      <c r="H113" s="342">
        <f>'FINANCIAL STATEMENTS'!H18</f>
        <v>1432940.0000000005</v>
      </c>
      <c r="I113" s="342">
        <f>'FINANCIAL STATEMENTS'!I18</f>
        <v>2324879.9999999995</v>
      </c>
      <c r="J113" s="342">
        <f>'FINANCIAL STATEMENTS'!J18</f>
        <v>3514400</v>
      </c>
      <c r="K113" s="342">
        <f>'FINANCIAL STATEMENTS'!K18</f>
        <v>4952500</v>
      </c>
      <c r="L113" s="1"/>
      <c r="M113" s="1"/>
      <c r="N113" s="1"/>
      <c r="O113" s="1"/>
      <c r="P113" s="1"/>
      <c r="Q113" s="1"/>
      <c r="R113" s="1"/>
      <c r="S113" s="1"/>
      <c r="T113" s="1"/>
      <c r="U113" s="1"/>
      <c r="V113" s="121" t="s">
        <v>414</v>
      </c>
      <c r="W113" s="1"/>
      <c r="X113" s="342">
        <f t="shared" ref="X113:AD113" si="6">E113</f>
        <v>53200.000000000015</v>
      </c>
      <c r="Y113" s="342">
        <f t="shared" si="6"/>
        <v>279119.99999999988</v>
      </c>
      <c r="Z113" s="342">
        <f t="shared" si="6"/>
        <v>725100</v>
      </c>
      <c r="AA113" s="342">
        <f t="shared" si="6"/>
        <v>1432940.0000000005</v>
      </c>
      <c r="AB113" s="342">
        <f t="shared" si="6"/>
        <v>2324879.9999999995</v>
      </c>
      <c r="AC113" s="342">
        <f t="shared" si="6"/>
        <v>3514400</v>
      </c>
      <c r="AD113" s="342">
        <f t="shared" si="6"/>
        <v>4952500</v>
      </c>
      <c r="AE113" s="1"/>
      <c r="AF113" s="3"/>
      <c r="AG113" s="3"/>
      <c r="AH113" s="3"/>
      <c r="AI113" s="3"/>
      <c r="AJ113" s="3"/>
      <c r="AK113" s="3"/>
      <c r="AL113" s="3"/>
      <c r="AM113" s="3"/>
      <c r="AN113" s="3"/>
    </row>
    <row r="114" spans="1:40" ht="14.25" customHeight="1">
      <c r="A114" s="1"/>
      <c r="B114" s="1"/>
      <c r="C114" s="266" t="str">
        <f>'FINANCIAL STATEMENTS'!B19</f>
        <v>Αποσβέσεις χρήσης</v>
      </c>
      <c r="D114" s="1"/>
      <c r="E114" s="342">
        <f>'FINANCIAL STATEMENTS'!E19</f>
        <v>1600</v>
      </c>
      <c r="F114" s="342">
        <f>'FINANCIAL STATEMENTS'!F19</f>
        <v>1840</v>
      </c>
      <c r="G114" s="342">
        <f>'FINANCIAL STATEMENTS'!G19</f>
        <v>2080</v>
      </c>
      <c r="H114" s="342">
        <f>'FINANCIAL STATEMENTS'!H19</f>
        <v>2320</v>
      </c>
      <c r="I114" s="342">
        <f>'FINANCIAL STATEMENTS'!I19</f>
        <v>2560</v>
      </c>
      <c r="J114" s="342">
        <f>'FINANCIAL STATEMENTS'!J19</f>
        <v>2830</v>
      </c>
      <c r="K114" s="342">
        <f>'FINANCIAL STATEMENTS'!K19</f>
        <v>3100</v>
      </c>
      <c r="L114" s="1"/>
      <c r="M114" s="1"/>
      <c r="N114" s="1"/>
      <c r="O114" s="1"/>
      <c r="P114" s="1"/>
      <c r="Q114" s="1"/>
      <c r="R114" s="1"/>
      <c r="S114" s="1"/>
      <c r="T114" s="1"/>
      <c r="U114" s="1"/>
      <c r="V114" s="266" t="s">
        <v>182</v>
      </c>
      <c r="W114" s="1"/>
      <c r="X114" s="342">
        <f t="shared" ref="X114:AD114" si="7">E114</f>
        <v>1600</v>
      </c>
      <c r="Y114" s="342">
        <f t="shared" si="7"/>
        <v>1840</v>
      </c>
      <c r="Z114" s="342">
        <f t="shared" si="7"/>
        <v>2080</v>
      </c>
      <c r="AA114" s="342">
        <f t="shared" si="7"/>
        <v>2320</v>
      </c>
      <c r="AB114" s="342">
        <f t="shared" si="7"/>
        <v>2560</v>
      </c>
      <c r="AC114" s="342">
        <f t="shared" si="7"/>
        <v>2830</v>
      </c>
      <c r="AD114" s="342">
        <f t="shared" si="7"/>
        <v>3100</v>
      </c>
      <c r="AE114" s="1"/>
      <c r="AF114" s="3"/>
      <c r="AG114" s="3"/>
      <c r="AH114" s="3"/>
      <c r="AI114" s="3"/>
      <c r="AJ114" s="3"/>
      <c r="AK114" s="3"/>
      <c r="AL114" s="3"/>
      <c r="AM114" s="3"/>
      <c r="AN114" s="3"/>
    </row>
    <row r="115" spans="1:40"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3"/>
      <c r="AG115" s="3"/>
      <c r="AH115" s="3"/>
      <c r="AI115" s="3"/>
      <c r="AJ115" s="3"/>
      <c r="AK115" s="3"/>
      <c r="AL115" s="3"/>
      <c r="AM115" s="3"/>
      <c r="AN115" s="3"/>
    </row>
    <row r="116" spans="1:40"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3"/>
      <c r="AG116" s="3"/>
      <c r="AH116" s="3"/>
      <c r="AI116" s="3"/>
      <c r="AJ116" s="3"/>
      <c r="AK116" s="3"/>
      <c r="AL116" s="3"/>
      <c r="AM116" s="3"/>
      <c r="AN116" s="3"/>
    </row>
    <row r="117" spans="1:40" ht="14.25" customHeight="1">
      <c r="A117" s="1"/>
      <c r="B117" s="1"/>
      <c r="C117" s="121" t="str">
        <f>'FINANCIAL STATEMENTS'!B22</f>
        <v>ΑΠΟΤΕΛΕΣΜΑ ΠΡΟ ΤΟΚΩΝ ΚΑΙ ΦΟΡΩΝ (EBIT)</v>
      </c>
      <c r="D117" s="1"/>
      <c r="E117" s="342">
        <f>'FINANCIAL STATEMENTS'!E22</f>
        <v>51600.000000000015</v>
      </c>
      <c r="F117" s="342">
        <f>'FINANCIAL STATEMENTS'!F22</f>
        <v>277279.99999999988</v>
      </c>
      <c r="G117" s="342">
        <f>'FINANCIAL STATEMENTS'!G22</f>
        <v>723020</v>
      </c>
      <c r="H117" s="342">
        <f>'FINANCIAL STATEMENTS'!H22</f>
        <v>1430620.0000000005</v>
      </c>
      <c r="I117" s="342">
        <f>'FINANCIAL STATEMENTS'!I22</f>
        <v>2322319.9999999995</v>
      </c>
      <c r="J117" s="342">
        <f>'FINANCIAL STATEMENTS'!J22</f>
        <v>3511570</v>
      </c>
      <c r="K117" s="342">
        <f>'FINANCIAL STATEMENTS'!K22</f>
        <v>4949400</v>
      </c>
      <c r="L117" s="1"/>
      <c r="M117" s="1"/>
      <c r="N117" s="1"/>
      <c r="O117" s="1"/>
      <c r="P117" s="1"/>
      <c r="Q117" s="1"/>
      <c r="R117" s="1"/>
      <c r="S117" s="1"/>
      <c r="T117" s="1"/>
      <c r="U117" s="1"/>
      <c r="V117" s="121" t="s">
        <v>415</v>
      </c>
      <c r="W117" s="1"/>
      <c r="X117" s="342">
        <f t="shared" ref="X117:AD117" si="8">E117</f>
        <v>51600.000000000015</v>
      </c>
      <c r="Y117" s="342">
        <f t="shared" si="8"/>
        <v>277279.99999999988</v>
      </c>
      <c r="Z117" s="342">
        <f t="shared" si="8"/>
        <v>723020</v>
      </c>
      <c r="AA117" s="342">
        <f t="shared" si="8"/>
        <v>1430620.0000000005</v>
      </c>
      <c r="AB117" s="342">
        <f t="shared" si="8"/>
        <v>2322319.9999999995</v>
      </c>
      <c r="AC117" s="342">
        <f t="shared" si="8"/>
        <v>3511570</v>
      </c>
      <c r="AD117" s="342">
        <f t="shared" si="8"/>
        <v>4949400</v>
      </c>
      <c r="AE117" s="1"/>
      <c r="AF117" s="3"/>
      <c r="AG117" s="3"/>
      <c r="AH117" s="3"/>
      <c r="AI117" s="3"/>
      <c r="AJ117" s="3"/>
      <c r="AK117" s="3"/>
      <c r="AL117" s="3"/>
      <c r="AM117" s="3"/>
      <c r="AN117" s="3"/>
    </row>
    <row r="118" spans="1:40" ht="14.25" customHeight="1">
      <c r="A118" s="1"/>
      <c r="B118" s="1"/>
      <c r="C118" s="266" t="str">
        <f>'FINANCIAL STATEMENTS'!B23</f>
        <v>Χρηματοοικονομικά Έξοδα - μακροπρόθεσμα</v>
      </c>
      <c r="D118" s="1"/>
      <c r="E118" s="342">
        <f>'FINANCIAL STATEMENTS'!E23</f>
        <v>0</v>
      </c>
      <c r="F118" s="342">
        <f>'FINANCIAL STATEMENTS'!F23</f>
        <v>0</v>
      </c>
      <c r="G118" s="342">
        <f>'FINANCIAL STATEMENTS'!G23</f>
        <v>0</v>
      </c>
      <c r="H118" s="342">
        <f>'FINANCIAL STATEMENTS'!H23</f>
        <v>0</v>
      </c>
      <c r="I118" s="342">
        <f>'FINANCIAL STATEMENTS'!I23</f>
        <v>0</v>
      </c>
      <c r="J118" s="342">
        <f>'FINANCIAL STATEMENTS'!J23</f>
        <v>0</v>
      </c>
      <c r="K118" s="342">
        <f>'FINANCIAL STATEMENTS'!K23</f>
        <v>0</v>
      </c>
      <c r="L118" s="1"/>
      <c r="M118" s="1"/>
      <c r="N118" s="1"/>
      <c r="O118" s="1"/>
      <c r="P118" s="1"/>
      <c r="Q118" s="1"/>
      <c r="R118" s="1"/>
      <c r="S118" s="1"/>
      <c r="T118" s="1"/>
      <c r="U118" s="1"/>
      <c r="V118" s="266" t="s">
        <v>416</v>
      </c>
      <c r="W118" s="1"/>
      <c r="X118" s="342">
        <f t="shared" ref="X118:AD118" si="9">E118</f>
        <v>0</v>
      </c>
      <c r="Y118" s="342">
        <f t="shared" si="9"/>
        <v>0</v>
      </c>
      <c r="Z118" s="342">
        <f t="shared" si="9"/>
        <v>0</v>
      </c>
      <c r="AA118" s="342">
        <f t="shared" si="9"/>
        <v>0</v>
      </c>
      <c r="AB118" s="342">
        <f t="shared" si="9"/>
        <v>0</v>
      </c>
      <c r="AC118" s="342">
        <f t="shared" si="9"/>
        <v>0</v>
      </c>
      <c r="AD118" s="342">
        <f t="shared" si="9"/>
        <v>0</v>
      </c>
      <c r="AE118" s="1"/>
      <c r="AF118" s="3"/>
      <c r="AG118" s="3"/>
      <c r="AH118" s="3"/>
      <c r="AI118" s="3"/>
      <c r="AJ118" s="3"/>
      <c r="AK118" s="3"/>
      <c r="AL118" s="3"/>
      <c r="AM118" s="3"/>
      <c r="AN118" s="3"/>
    </row>
    <row r="119" spans="1:40" ht="14.25" customHeight="1">
      <c r="A119" s="1"/>
      <c r="B119" s="1"/>
      <c r="C119" s="266" t="str">
        <f>'FINANCIAL STATEMENTS'!B24</f>
        <v>Χρηματοοικονομικά Έξοδα - βραχυπρόθεσμα</v>
      </c>
      <c r="D119" s="1"/>
      <c r="E119" s="342">
        <f>'FINANCIAL STATEMENTS'!E24</f>
        <v>0</v>
      </c>
      <c r="F119" s="342">
        <f>'FINANCIAL STATEMENTS'!F24</f>
        <v>0</v>
      </c>
      <c r="G119" s="342">
        <f>'FINANCIAL STATEMENTS'!G24</f>
        <v>0</v>
      </c>
      <c r="H119" s="342">
        <f>'FINANCIAL STATEMENTS'!H24</f>
        <v>0</v>
      </c>
      <c r="I119" s="342">
        <f>'FINANCIAL STATEMENTS'!I24</f>
        <v>0</v>
      </c>
      <c r="J119" s="342">
        <f>'FINANCIAL STATEMENTS'!J24</f>
        <v>0</v>
      </c>
      <c r="K119" s="342">
        <f>'FINANCIAL STATEMENTS'!K24</f>
        <v>0</v>
      </c>
      <c r="L119" s="1"/>
      <c r="M119" s="1"/>
      <c r="N119" s="1"/>
      <c r="O119" s="1"/>
      <c r="P119" s="1"/>
      <c r="Q119" s="1"/>
      <c r="R119" s="1"/>
      <c r="S119" s="1"/>
      <c r="T119" s="1"/>
      <c r="U119" s="1"/>
      <c r="V119" s="266" t="s">
        <v>417</v>
      </c>
      <c r="W119" s="1"/>
      <c r="X119" s="342">
        <f t="shared" ref="X119:AD119" si="10">E119</f>
        <v>0</v>
      </c>
      <c r="Y119" s="342">
        <f t="shared" si="10"/>
        <v>0</v>
      </c>
      <c r="Z119" s="342">
        <f t="shared" si="10"/>
        <v>0</v>
      </c>
      <c r="AA119" s="342">
        <f t="shared" si="10"/>
        <v>0</v>
      </c>
      <c r="AB119" s="342">
        <f t="shared" si="10"/>
        <v>0</v>
      </c>
      <c r="AC119" s="342">
        <f t="shared" si="10"/>
        <v>0</v>
      </c>
      <c r="AD119" s="342">
        <f t="shared" si="10"/>
        <v>0</v>
      </c>
      <c r="AE119" s="1"/>
      <c r="AF119" s="3"/>
      <c r="AG119" s="3"/>
      <c r="AH119" s="3"/>
      <c r="AI119" s="3"/>
      <c r="AJ119" s="3"/>
      <c r="AK119" s="3"/>
      <c r="AL119" s="3"/>
      <c r="AM119" s="3"/>
      <c r="AN119" s="3"/>
    </row>
    <row r="120" spans="1:40" ht="14.25" customHeight="1">
      <c r="A120" s="1"/>
      <c r="B120" s="1"/>
      <c r="C120" s="266" t="str">
        <f>'FINANCIAL STATEMENTS'!B25</f>
        <v>Χρηματοοικονομικά Έσοδα</v>
      </c>
      <c r="D120" s="1"/>
      <c r="E120" s="342">
        <f>'FINANCIAL STATEMENTS'!E25</f>
        <v>0</v>
      </c>
      <c r="F120" s="342">
        <f>'FINANCIAL STATEMENTS'!F25</f>
        <v>0</v>
      </c>
      <c r="G120" s="342">
        <f>'FINANCIAL STATEMENTS'!G25</f>
        <v>0</v>
      </c>
      <c r="H120" s="342">
        <f>'FINANCIAL STATEMENTS'!H25</f>
        <v>0</v>
      </c>
      <c r="I120" s="342">
        <f>'FINANCIAL STATEMENTS'!I25</f>
        <v>0</v>
      </c>
      <c r="J120" s="342">
        <f>'FINANCIAL STATEMENTS'!J25</f>
        <v>0</v>
      </c>
      <c r="K120" s="342">
        <f>'FINANCIAL STATEMENTS'!K25</f>
        <v>0</v>
      </c>
      <c r="L120" s="1"/>
      <c r="M120" s="1"/>
      <c r="N120" s="1"/>
      <c r="O120" s="1"/>
      <c r="P120" s="1"/>
      <c r="Q120" s="1"/>
      <c r="R120" s="1"/>
      <c r="S120" s="1"/>
      <c r="T120" s="1"/>
      <c r="U120" s="1"/>
      <c r="V120" s="266" t="s">
        <v>418</v>
      </c>
      <c r="W120" s="1"/>
      <c r="X120" s="342">
        <f t="shared" ref="X120:AD120" si="11">E120</f>
        <v>0</v>
      </c>
      <c r="Y120" s="342">
        <f t="shared" si="11"/>
        <v>0</v>
      </c>
      <c r="Z120" s="342">
        <f t="shared" si="11"/>
        <v>0</v>
      </c>
      <c r="AA120" s="342">
        <f t="shared" si="11"/>
        <v>0</v>
      </c>
      <c r="AB120" s="342">
        <f t="shared" si="11"/>
        <v>0</v>
      </c>
      <c r="AC120" s="342">
        <f t="shared" si="11"/>
        <v>0</v>
      </c>
      <c r="AD120" s="342">
        <f t="shared" si="11"/>
        <v>0</v>
      </c>
      <c r="AE120" s="1"/>
      <c r="AF120" s="3"/>
      <c r="AG120" s="3"/>
      <c r="AH120" s="3"/>
      <c r="AI120" s="3"/>
      <c r="AJ120" s="3"/>
      <c r="AK120" s="3"/>
      <c r="AL120" s="3"/>
      <c r="AM120" s="3"/>
      <c r="AN120" s="3"/>
    </row>
    <row r="121" spans="1:40"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3"/>
      <c r="AG121" s="3"/>
      <c r="AH121" s="3"/>
      <c r="AI121" s="3"/>
      <c r="AJ121" s="3"/>
      <c r="AK121" s="3"/>
      <c r="AL121" s="3"/>
      <c r="AM121" s="3"/>
      <c r="AN121" s="3"/>
    </row>
    <row r="122" spans="1:40" ht="14.25" customHeight="1">
      <c r="A122" s="1"/>
      <c r="B122" s="1"/>
      <c r="C122" s="121" t="str">
        <f>'FINANCIAL STATEMENTS'!B27</f>
        <v>ΑΠΟΤΕΛΕΣΜΑ ΠΡΟ ΦΟΡΩΝ (EBT)</v>
      </c>
      <c r="D122" s="1"/>
      <c r="E122" s="342">
        <f>'FINANCIAL STATEMENTS'!E27</f>
        <v>51600.000000000015</v>
      </c>
      <c r="F122" s="342">
        <f>'FINANCIAL STATEMENTS'!F27</f>
        <v>277279.99999999988</v>
      </c>
      <c r="G122" s="342">
        <f>'FINANCIAL STATEMENTS'!G27</f>
        <v>723020</v>
      </c>
      <c r="H122" s="342">
        <f>'FINANCIAL STATEMENTS'!H27</f>
        <v>1430620.0000000005</v>
      </c>
      <c r="I122" s="342">
        <f>'FINANCIAL STATEMENTS'!I27</f>
        <v>2322319.9999999995</v>
      </c>
      <c r="J122" s="342">
        <f>'FINANCIAL STATEMENTS'!J27</f>
        <v>3511570</v>
      </c>
      <c r="K122" s="342">
        <f>'FINANCIAL STATEMENTS'!K27</f>
        <v>4949400</v>
      </c>
      <c r="L122" s="1"/>
      <c r="M122" s="1"/>
      <c r="N122" s="1"/>
      <c r="O122" s="1"/>
      <c r="P122" s="1"/>
      <c r="Q122" s="1"/>
      <c r="R122" s="1"/>
      <c r="S122" s="1"/>
      <c r="T122" s="1"/>
      <c r="U122" s="1"/>
      <c r="V122" s="121" t="s">
        <v>419</v>
      </c>
      <c r="W122" s="1"/>
      <c r="X122" s="342">
        <f t="shared" ref="X122:AD122" si="12">E122</f>
        <v>51600.000000000015</v>
      </c>
      <c r="Y122" s="342">
        <f t="shared" si="12"/>
        <v>277279.99999999988</v>
      </c>
      <c r="Z122" s="342">
        <f t="shared" si="12"/>
        <v>723020</v>
      </c>
      <c r="AA122" s="342">
        <f t="shared" si="12"/>
        <v>1430620.0000000005</v>
      </c>
      <c r="AB122" s="342">
        <f t="shared" si="12"/>
        <v>2322319.9999999995</v>
      </c>
      <c r="AC122" s="342">
        <f t="shared" si="12"/>
        <v>3511570</v>
      </c>
      <c r="AD122" s="342">
        <f t="shared" si="12"/>
        <v>4949400</v>
      </c>
      <c r="AE122" s="1"/>
      <c r="AF122" s="3"/>
      <c r="AG122" s="3"/>
      <c r="AH122" s="3"/>
      <c r="AI122" s="3"/>
      <c r="AJ122" s="3"/>
      <c r="AK122" s="3"/>
      <c r="AL122" s="3"/>
      <c r="AM122" s="3"/>
      <c r="AN122" s="3"/>
    </row>
    <row r="123" spans="1:40" ht="14.25" customHeight="1">
      <c r="A123" s="1"/>
      <c r="B123" s="1"/>
      <c r="C123" s="266" t="str">
        <f>'FINANCIAL STATEMENTS'!B28</f>
        <v>Φόρος</v>
      </c>
      <c r="D123" s="1"/>
      <c r="E123" s="342">
        <f>'FINANCIAL STATEMENTS'!E28</f>
        <v>13528.000000000005</v>
      </c>
      <c r="F123" s="342">
        <f>'FINANCIAL STATEMENTS'!F28</f>
        <v>88002.399999999965</v>
      </c>
      <c r="G123" s="342">
        <f>'FINANCIAL STATEMENTS'!G28</f>
        <v>235096.6</v>
      </c>
      <c r="H123" s="342">
        <f>'FINANCIAL STATEMENTS'!H28</f>
        <v>468604.60000000015</v>
      </c>
      <c r="I123" s="342">
        <f>'FINANCIAL STATEMENTS'!I28</f>
        <v>762865.59999999986</v>
      </c>
      <c r="J123" s="342">
        <f>'FINANCIAL STATEMENTS'!J28</f>
        <v>1155318.1000000001</v>
      </c>
      <c r="K123" s="342">
        <f>'FINANCIAL STATEMENTS'!K28</f>
        <v>1629802</v>
      </c>
      <c r="L123" s="1"/>
      <c r="M123" s="1"/>
      <c r="N123" s="1"/>
      <c r="O123" s="1"/>
      <c r="P123" s="1"/>
      <c r="Q123" s="1"/>
      <c r="R123" s="1"/>
      <c r="S123" s="1"/>
      <c r="T123" s="1"/>
      <c r="U123" s="1"/>
      <c r="V123" s="266" t="s">
        <v>420</v>
      </c>
      <c r="W123" s="1"/>
      <c r="X123" s="342">
        <f t="shared" ref="X123:AD123" si="13">E123</f>
        <v>13528.000000000005</v>
      </c>
      <c r="Y123" s="342">
        <f t="shared" si="13"/>
        <v>88002.399999999965</v>
      </c>
      <c r="Z123" s="342">
        <f t="shared" si="13"/>
        <v>235096.6</v>
      </c>
      <c r="AA123" s="342">
        <f t="shared" si="13"/>
        <v>468604.60000000015</v>
      </c>
      <c r="AB123" s="342">
        <f t="shared" si="13"/>
        <v>762865.59999999986</v>
      </c>
      <c r="AC123" s="342">
        <f t="shared" si="13"/>
        <v>1155318.1000000001</v>
      </c>
      <c r="AD123" s="342">
        <f t="shared" si="13"/>
        <v>1629802</v>
      </c>
      <c r="AE123" s="1"/>
      <c r="AF123" s="3"/>
      <c r="AG123" s="3"/>
      <c r="AH123" s="3"/>
      <c r="AI123" s="3"/>
      <c r="AJ123" s="3"/>
      <c r="AK123" s="3"/>
      <c r="AL123" s="3"/>
      <c r="AM123" s="3"/>
      <c r="AN123" s="3"/>
    </row>
    <row r="124" spans="1:40"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3"/>
      <c r="AG124" s="3"/>
      <c r="AH124" s="3"/>
      <c r="AI124" s="3"/>
      <c r="AJ124" s="3"/>
      <c r="AK124" s="3"/>
      <c r="AL124" s="3"/>
      <c r="AM124" s="3"/>
      <c r="AN124" s="3"/>
    </row>
    <row r="125" spans="1:40"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3"/>
      <c r="AG125" s="3"/>
      <c r="AH125" s="3"/>
      <c r="AI125" s="3"/>
      <c r="AJ125" s="3"/>
      <c r="AK125" s="3"/>
      <c r="AL125" s="3"/>
      <c r="AM125" s="3"/>
      <c r="AN125" s="3"/>
    </row>
    <row r="126" spans="1:40" ht="14.25" customHeight="1">
      <c r="A126" s="1"/>
      <c r="B126" s="1"/>
      <c r="C126" s="121" t="str">
        <f>'FINANCIAL STATEMENTS'!B31</f>
        <v>ΑΠΟΤΕΛΕΣΜΑ META ΦΟΡΩΝ (NET EARNINGS)</v>
      </c>
      <c r="D126" s="1"/>
      <c r="E126" s="342">
        <f>'FINANCIAL STATEMENTS'!E31</f>
        <v>38072.000000000007</v>
      </c>
      <c r="F126" s="342">
        <f>'FINANCIAL STATEMENTS'!F31</f>
        <v>189277.59999999992</v>
      </c>
      <c r="G126" s="342">
        <f>'FINANCIAL STATEMENTS'!G31</f>
        <v>487923.4</v>
      </c>
      <c r="H126" s="342">
        <f>'FINANCIAL STATEMENTS'!H31</f>
        <v>962015.40000000037</v>
      </c>
      <c r="I126" s="342">
        <f>'FINANCIAL STATEMENTS'!I31</f>
        <v>1559454.3999999997</v>
      </c>
      <c r="J126" s="342">
        <f>'FINANCIAL STATEMENTS'!J31</f>
        <v>2356251.9</v>
      </c>
      <c r="K126" s="342">
        <f>'FINANCIAL STATEMENTS'!K31</f>
        <v>3319598</v>
      </c>
      <c r="L126" s="1"/>
      <c r="M126" s="1"/>
      <c r="N126" s="1"/>
      <c r="O126" s="1"/>
      <c r="P126" s="1"/>
      <c r="Q126" s="1"/>
      <c r="R126" s="1"/>
      <c r="S126" s="1"/>
      <c r="T126" s="1"/>
      <c r="U126" s="1"/>
      <c r="V126" s="121" t="s">
        <v>421</v>
      </c>
      <c r="W126" s="1"/>
      <c r="X126" s="342">
        <f t="shared" ref="X126:AD126" si="14">E126</f>
        <v>38072.000000000007</v>
      </c>
      <c r="Y126" s="342">
        <f t="shared" si="14"/>
        <v>189277.59999999992</v>
      </c>
      <c r="Z126" s="342">
        <f t="shared" si="14"/>
        <v>487923.4</v>
      </c>
      <c r="AA126" s="342">
        <f t="shared" si="14"/>
        <v>962015.40000000037</v>
      </c>
      <c r="AB126" s="342">
        <f t="shared" si="14"/>
        <v>1559454.3999999997</v>
      </c>
      <c r="AC126" s="342">
        <f t="shared" si="14"/>
        <v>2356251.9</v>
      </c>
      <c r="AD126" s="342">
        <f t="shared" si="14"/>
        <v>3319598</v>
      </c>
      <c r="AE126" s="1"/>
      <c r="AF126" s="3"/>
      <c r="AG126" s="3"/>
      <c r="AH126" s="3"/>
      <c r="AI126" s="3"/>
      <c r="AJ126" s="3"/>
      <c r="AK126" s="3"/>
      <c r="AL126" s="3"/>
      <c r="AM126" s="3"/>
      <c r="AN126" s="3"/>
    </row>
    <row r="127" spans="1:40" ht="14.25" customHeight="1">
      <c r="A127" s="1"/>
      <c r="B127" s="1"/>
      <c r="C127" s="343" t="s">
        <v>422</v>
      </c>
      <c r="D127" s="1"/>
      <c r="E127" s="1"/>
      <c r="F127" s="1"/>
      <c r="G127" s="1"/>
      <c r="H127" s="1"/>
      <c r="I127" s="1"/>
      <c r="J127" s="1"/>
      <c r="K127" s="1"/>
      <c r="L127" s="1"/>
      <c r="M127" s="1"/>
      <c r="N127" s="1"/>
      <c r="O127" s="1"/>
      <c r="P127" s="1"/>
      <c r="Q127" s="1"/>
      <c r="R127" s="1"/>
      <c r="S127" s="1"/>
      <c r="T127" s="1"/>
      <c r="U127" s="1"/>
      <c r="V127" s="343" t="s">
        <v>423</v>
      </c>
      <c r="W127" s="1"/>
      <c r="X127" s="1"/>
      <c r="Y127" s="1"/>
      <c r="Z127" s="1"/>
      <c r="AA127" s="1"/>
      <c r="AB127" s="1"/>
      <c r="AC127" s="1"/>
      <c r="AD127" s="1"/>
      <c r="AE127" s="1"/>
      <c r="AF127" s="3"/>
      <c r="AG127" s="3"/>
      <c r="AH127" s="3"/>
      <c r="AI127" s="3"/>
      <c r="AJ127" s="3"/>
      <c r="AK127" s="3"/>
      <c r="AL127" s="3"/>
      <c r="AM127" s="3"/>
      <c r="AN127" s="3"/>
    </row>
    <row r="128" spans="1:40" ht="14.25" customHeight="1">
      <c r="A128" s="1"/>
      <c r="B128" s="1"/>
      <c r="C128" s="266" t="str">
        <f>'FINANCIAL STATEMENTS'!B33</f>
        <v>Εις νέον (results carried forward)</v>
      </c>
      <c r="D128" s="1"/>
      <c r="E128" s="342">
        <f>'FINANCIAL STATEMENTS'!E33</f>
        <v>1903.5999999999967</v>
      </c>
      <c r="F128" s="342">
        <f>'FINANCIAL STATEMENTS'!F33</f>
        <v>9463.8799999999846</v>
      </c>
      <c r="G128" s="342">
        <f>'FINANCIAL STATEMENTS'!G33</f>
        <v>24396.169999999966</v>
      </c>
      <c r="H128" s="342">
        <f>'FINANCIAL STATEMENTS'!H33</f>
        <v>48100.770000000019</v>
      </c>
      <c r="I128" s="342">
        <f>'FINANCIAL STATEMENTS'!I33</f>
        <v>77972.719999999958</v>
      </c>
      <c r="J128" s="342">
        <f>'FINANCIAL STATEMENTS'!J33</f>
        <v>117812.59499999994</v>
      </c>
      <c r="K128" s="342">
        <f>'FINANCIAL STATEMENTS'!K33</f>
        <v>165979.89999999979</v>
      </c>
      <c r="L128" s="1"/>
      <c r="M128" s="1"/>
      <c r="N128" s="1"/>
      <c r="O128" s="1"/>
      <c r="P128" s="1"/>
      <c r="Q128" s="1"/>
      <c r="R128" s="1"/>
      <c r="S128" s="1"/>
      <c r="T128" s="1"/>
      <c r="U128" s="1"/>
      <c r="V128" s="266" t="s">
        <v>424</v>
      </c>
      <c r="W128" s="1"/>
      <c r="X128" s="342">
        <f t="shared" ref="X128:AD128" si="15">E128</f>
        <v>1903.5999999999967</v>
      </c>
      <c r="Y128" s="342">
        <f t="shared" si="15"/>
        <v>9463.8799999999846</v>
      </c>
      <c r="Z128" s="342">
        <f t="shared" si="15"/>
        <v>24396.169999999966</v>
      </c>
      <c r="AA128" s="342">
        <f t="shared" si="15"/>
        <v>48100.770000000019</v>
      </c>
      <c r="AB128" s="342">
        <f t="shared" si="15"/>
        <v>77972.719999999958</v>
      </c>
      <c r="AC128" s="342">
        <f t="shared" si="15"/>
        <v>117812.59499999994</v>
      </c>
      <c r="AD128" s="342">
        <f t="shared" si="15"/>
        <v>165979.89999999979</v>
      </c>
      <c r="AE128" s="1"/>
      <c r="AF128" s="3"/>
      <c r="AG128" s="3"/>
      <c r="AH128" s="3"/>
      <c r="AI128" s="3"/>
      <c r="AJ128" s="3"/>
      <c r="AK128" s="3"/>
      <c r="AL128" s="3"/>
      <c r="AM128" s="3"/>
      <c r="AN128" s="3"/>
    </row>
    <row r="129" spans="1:40" ht="14.25" customHeight="1">
      <c r="A129" s="1"/>
      <c r="B129" s="1"/>
      <c r="C129" s="266" t="str">
        <f>'FINANCIAL STATEMENTS'!B34</f>
        <v>Αποθεματικό</v>
      </c>
      <c r="D129" s="1"/>
      <c r="E129" s="342">
        <f>'FINANCIAL STATEMENTS'!E34</f>
        <v>1903.6000000000004</v>
      </c>
      <c r="F129" s="342">
        <f>'FINANCIAL STATEMENTS'!F34</f>
        <v>9463.8799999999956</v>
      </c>
      <c r="G129" s="342">
        <f>'FINANCIAL STATEMENTS'!G34</f>
        <v>24396.170000000002</v>
      </c>
      <c r="H129" s="342">
        <f>'FINANCIAL STATEMENTS'!H34</f>
        <v>48100.770000000019</v>
      </c>
      <c r="I129" s="342">
        <f>'FINANCIAL STATEMENTS'!I34</f>
        <v>77972.719999999987</v>
      </c>
      <c r="J129" s="342">
        <f>'FINANCIAL STATEMENTS'!J34</f>
        <v>117812.595</v>
      </c>
      <c r="K129" s="342">
        <f>'FINANCIAL STATEMENTS'!K34</f>
        <v>165979.90000000002</v>
      </c>
      <c r="L129" s="1"/>
      <c r="M129" s="1"/>
      <c r="N129" s="1"/>
      <c r="O129" s="1"/>
      <c r="P129" s="1"/>
      <c r="Q129" s="1"/>
      <c r="R129" s="1"/>
      <c r="S129" s="1"/>
      <c r="T129" s="1"/>
      <c r="U129" s="1"/>
      <c r="V129" s="266" t="s">
        <v>425</v>
      </c>
      <c r="W129" s="1"/>
      <c r="X129" s="342">
        <f t="shared" ref="X129:AD129" si="16">E129</f>
        <v>1903.6000000000004</v>
      </c>
      <c r="Y129" s="342">
        <f t="shared" si="16"/>
        <v>9463.8799999999956</v>
      </c>
      <c r="Z129" s="342">
        <f t="shared" si="16"/>
        <v>24396.170000000002</v>
      </c>
      <c r="AA129" s="342">
        <f t="shared" si="16"/>
        <v>48100.770000000019</v>
      </c>
      <c r="AB129" s="342">
        <f t="shared" si="16"/>
        <v>77972.719999999987</v>
      </c>
      <c r="AC129" s="342">
        <f t="shared" si="16"/>
        <v>117812.595</v>
      </c>
      <c r="AD129" s="342">
        <f t="shared" si="16"/>
        <v>165979.90000000002</v>
      </c>
      <c r="AE129" s="1"/>
      <c r="AF129" s="3"/>
      <c r="AG129" s="3"/>
      <c r="AH129" s="3"/>
      <c r="AI129" s="3"/>
      <c r="AJ129" s="3"/>
      <c r="AK129" s="3"/>
      <c r="AL129" s="3"/>
      <c r="AM129" s="3"/>
      <c r="AN129" s="3"/>
    </row>
    <row r="130" spans="1:40" ht="14.25" customHeight="1">
      <c r="A130" s="1"/>
      <c r="B130" s="1"/>
      <c r="C130" s="266" t="str">
        <f>'FINANCIAL STATEMENTS'!B35</f>
        <v>Μερίσματα</v>
      </c>
      <c r="D130" s="1"/>
      <c r="E130" s="342">
        <f>'FINANCIAL STATEMENTS'!E35</f>
        <v>34264.80000000001</v>
      </c>
      <c r="F130" s="342">
        <f>'FINANCIAL STATEMENTS'!F35</f>
        <v>170349.83999999994</v>
      </c>
      <c r="G130" s="342">
        <f>'FINANCIAL STATEMENTS'!G35</f>
        <v>439131.06000000006</v>
      </c>
      <c r="H130" s="342">
        <f>'FINANCIAL STATEMENTS'!H35</f>
        <v>865813.86000000034</v>
      </c>
      <c r="I130" s="342">
        <f>'FINANCIAL STATEMENTS'!I35</f>
        <v>1403508.9599999997</v>
      </c>
      <c r="J130" s="342">
        <f>'FINANCIAL STATEMENTS'!J35</f>
        <v>2120626.71</v>
      </c>
      <c r="K130" s="342">
        <f>'FINANCIAL STATEMENTS'!K35</f>
        <v>2987638.2</v>
      </c>
      <c r="L130" s="1"/>
      <c r="M130" s="1"/>
      <c r="N130" s="1"/>
      <c r="O130" s="1"/>
      <c r="P130" s="1"/>
      <c r="Q130" s="1"/>
      <c r="R130" s="1"/>
      <c r="S130" s="1"/>
      <c r="T130" s="1"/>
      <c r="U130" s="1"/>
      <c r="V130" s="266" t="s">
        <v>426</v>
      </c>
      <c r="W130" s="1"/>
      <c r="X130" s="342">
        <f t="shared" ref="X130:AD130" si="17">E130</f>
        <v>34264.80000000001</v>
      </c>
      <c r="Y130" s="342">
        <f t="shared" si="17"/>
        <v>170349.83999999994</v>
      </c>
      <c r="Z130" s="342">
        <f t="shared" si="17"/>
        <v>439131.06000000006</v>
      </c>
      <c r="AA130" s="342">
        <f t="shared" si="17"/>
        <v>865813.86000000034</v>
      </c>
      <c r="AB130" s="342">
        <f t="shared" si="17"/>
        <v>1403508.9599999997</v>
      </c>
      <c r="AC130" s="342">
        <f t="shared" si="17"/>
        <v>2120626.71</v>
      </c>
      <c r="AD130" s="342">
        <f t="shared" si="17"/>
        <v>2987638.2</v>
      </c>
      <c r="AE130" s="1"/>
      <c r="AF130" s="3"/>
      <c r="AG130" s="3"/>
      <c r="AH130" s="3"/>
      <c r="AI130" s="3"/>
      <c r="AJ130" s="3"/>
      <c r="AK130" s="3"/>
      <c r="AL130" s="3"/>
      <c r="AM130" s="3"/>
      <c r="AN130" s="3"/>
    </row>
    <row r="131" spans="1:40" ht="14.25" customHeight="1">
      <c r="A131" s="1"/>
      <c r="B131" s="1"/>
      <c r="C131" s="166"/>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3"/>
      <c r="AG131" s="3"/>
      <c r="AH131" s="3"/>
      <c r="AI131" s="3"/>
      <c r="AJ131" s="3"/>
      <c r="AK131" s="3"/>
      <c r="AL131" s="3"/>
      <c r="AM131" s="3"/>
      <c r="AN131" s="3"/>
    </row>
    <row r="132" spans="1:40" ht="14.25" customHeight="1">
      <c r="A132" s="1"/>
      <c r="B132" s="1"/>
      <c r="C132" s="166"/>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3"/>
      <c r="AG132" s="3"/>
      <c r="AH132" s="3"/>
      <c r="AI132" s="3"/>
      <c r="AJ132" s="3"/>
      <c r="AK132" s="3"/>
      <c r="AL132" s="3"/>
      <c r="AM132" s="3"/>
      <c r="AN132" s="3"/>
    </row>
    <row r="133" spans="1:40" ht="14.25" customHeight="1">
      <c r="A133" s="1"/>
      <c r="B133" s="1"/>
      <c r="C133" s="166"/>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3"/>
      <c r="AG133" s="3"/>
      <c r="AH133" s="3"/>
      <c r="AI133" s="3"/>
      <c r="AJ133" s="3"/>
      <c r="AK133" s="3"/>
      <c r="AL133" s="3"/>
      <c r="AM133" s="3"/>
      <c r="AN133" s="3"/>
    </row>
    <row r="134" spans="1:40" ht="17.25" customHeight="1">
      <c r="A134" s="1"/>
      <c r="B134" s="255" t="s">
        <v>427</v>
      </c>
      <c r="C134" s="166"/>
      <c r="D134" s="1"/>
      <c r="E134" s="1"/>
      <c r="F134" s="1"/>
      <c r="G134" s="1"/>
      <c r="H134" s="1"/>
      <c r="I134" s="1"/>
      <c r="J134" s="1"/>
      <c r="K134" s="1"/>
      <c r="L134" s="1"/>
      <c r="M134" s="1"/>
      <c r="N134" s="1"/>
      <c r="O134" s="1"/>
      <c r="P134" s="1"/>
      <c r="Q134" s="1"/>
      <c r="R134" s="1"/>
      <c r="S134" s="1"/>
      <c r="T134" s="1"/>
      <c r="U134" s="255" t="s">
        <v>428</v>
      </c>
      <c r="V134" s="1"/>
      <c r="W134" s="1"/>
      <c r="X134" s="1"/>
      <c r="Y134" s="1"/>
      <c r="Z134" s="1"/>
      <c r="AA134" s="1"/>
      <c r="AB134" s="1"/>
      <c r="AC134" s="1"/>
      <c r="AD134" s="1"/>
      <c r="AE134" s="1"/>
      <c r="AF134" s="3"/>
      <c r="AG134" s="3"/>
      <c r="AH134" s="3"/>
      <c r="AI134" s="3"/>
      <c r="AJ134" s="3"/>
      <c r="AK134" s="3"/>
      <c r="AL134" s="3"/>
      <c r="AM134" s="3"/>
      <c r="AN134" s="3"/>
    </row>
    <row r="135" spans="1:40" ht="14.25" customHeight="1">
      <c r="A135" s="1"/>
      <c r="B135" s="1"/>
      <c r="C135" s="166"/>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3"/>
      <c r="AG135" s="3"/>
      <c r="AH135" s="3"/>
      <c r="AI135" s="3"/>
      <c r="AJ135" s="3"/>
      <c r="AK135" s="3"/>
      <c r="AL135" s="3"/>
      <c r="AM135" s="3"/>
      <c r="AN135" s="3"/>
    </row>
    <row r="136" spans="1:40" ht="16.5" customHeight="1">
      <c r="A136" s="1"/>
      <c r="B136" s="1"/>
      <c r="C136" s="340" t="s">
        <v>429</v>
      </c>
      <c r="D136" s="1"/>
      <c r="E136" s="66" t="str">
        <f t="shared" ref="E136:K136" si="18">E$4</f>
        <v>Έτος 1</v>
      </c>
      <c r="F136" s="66" t="str">
        <f t="shared" si="18"/>
        <v>Έτος 2</v>
      </c>
      <c r="G136" s="66" t="str">
        <f t="shared" si="18"/>
        <v>Έτος 3</v>
      </c>
      <c r="H136" s="66" t="str">
        <f t="shared" si="18"/>
        <v>Έτος 4</v>
      </c>
      <c r="I136" s="66" t="str">
        <f t="shared" si="18"/>
        <v>Έτος 5</v>
      </c>
      <c r="J136" s="66" t="str">
        <f t="shared" si="18"/>
        <v>Έτος 6</v>
      </c>
      <c r="K136" s="66" t="str">
        <f t="shared" si="18"/>
        <v>Έτος 7</v>
      </c>
      <c r="L136" s="1"/>
      <c r="M136" s="1"/>
      <c r="N136" s="1"/>
      <c r="O136" s="1"/>
      <c r="P136" s="1"/>
      <c r="Q136" s="1"/>
      <c r="R136" s="1"/>
      <c r="S136" s="1"/>
      <c r="T136" s="1"/>
      <c r="U136" s="1"/>
      <c r="V136" s="340" t="s">
        <v>430</v>
      </c>
      <c r="W136" s="1"/>
      <c r="X136" s="66" t="s">
        <v>59</v>
      </c>
      <c r="Y136" s="66" t="s">
        <v>60</v>
      </c>
      <c r="Z136" s="66" t="s">
        <v>61</v>
      </c>
      <c r="AA136" s="66" t="s">
        <v>62</v>
      </c>
      <c r="AB136" s="66" t="s">
        <v>63</v>
      </c>
      <c r="AC136" s="66" t="s">
        <v>64</v>
      </c>
      <c r="AD136" s="66" t="s">
        <v>65</v>
      </c>
      <c r="AE136" s="1"/>
      <c r="AF136" s="3"/>
      <c r="AG136" s="3"/>
      <c r="AH136" s="3"/>
      <c r="AI136" s="3"/>
      <c r="AJ136" s="3"/>
      <c r="AK136" s="3"/>
      <c r="AL136" s="3"/>
      <c r="AM136" s="3"/>
      <c r="AN136" s="3"/>
    </row>
    <row r="137" spans="1:40" ht="14.25" customHeight="1">
      <c r="A137" s="1"/>
      <c r="B137" s="1"/>
      <c r="C137" s="166" t="s">
        <v>321</v>
      </c>
      <c r="D137" s="1"/>
      <c r="E137" s="341">
        <f>'FINANCIAL STATEMENTS'!E89</f>
        <v>51600.000000000015</v>
      </c>
      <c r="F137" s="341">
        <f>'FINANCIAL STATEMENTS'!F89</f>
        <v>277279.99999999988</v>
      </c>
      <c r="G137" s="341">
        <f>'FINANCIAL STATEMENTS'!G89</f>
        <v>723020</v>
      </c>
      <c r="H137" s="341">
        <f>'FINANCIAL STATEMENTS'!H89</f>
        <v>1430620.0000000005</v>
      </c>
      <c r="I137" s="341">
        <f>'FINANCIAL STATEMENTS'!I89</f>
        <v>2322319.9999999995</v>
      </c>
      <c r="J137" s="341">
        <f>'FINANCIAL STATEMENTS'!J89</f>
        <v>3511570</v>
      </c>
      <c r="K137" s="341">
        <f>'FINANCIAL STATEMENTS'!K89</f>
        <v>4949400</v>
      </c>
      <c r="L137" s="1"/>
      <c r="M137" s="1"/>
      <c r="N137" s="1"/>
      <c r="O137" s="1"/>
      <c r="P137" s="1"/>
      <c r="Q137" s="1"/>
      <c r="R137" s="1"/>
      <c r="S137" s="1"/>
      <c r="T137" s="1"/>
      <c r="U137" s="1"/>
      <c r="V137" s="166" t="s">
        <v>431</v>
      </c>
      <c r="W137" s="1"/>
      <c r="X137" s="341">
        <f t="shared" ref="X137:AD137" si="19">E137</f>
        <v>51600.000000000015</v>
      </c>
      <c r="Y137" s="341">
        <f t="shared" si="19"/>
        <v>277279.99999999988</v>
      </c>
      <c r="Z137" s="341">
        <f t="shared" si="19"/>
        <v>723020</v>
      </c>
      <c r="AA137" s="341">
        <f t="shared" si="19"/>
        <v>1430620.0000000005</v>
      </c>
      <c r="AB137" s="341">
        <f t="shared" si="19"/>
        <v>2322319.9999999995</v>
      </c>
      <c r="AC137" s="341">
        <f t="shared" si="19"/>
        <v>3511570</v>
      </c>
      <c r="AD137" s="341">
        <f t="shared" si="19"/>
        <v>4949400</v>
      </c>
      <c r="AE137" s="1"/>
      <c r="AF137" s="3"/>
      <c r="AG137" s="3"/>
      <c r="AH137" s="3"/>
      <c r="AI137" s="3"/>
      <c r="AJ137" s="3"/>
      <c r="AK137" s="3"/>
      <c r="AL137" s="3"/>
      <c r="AM137" s="3"/>
      <c r="AN137" s="3"/>
    </row>
    <row r="138" spans="1:40" ht="14.25" customHeight="1">
      <c r="A138" s="1"/>
      <c r="B138" s="1"/>
      <c r="C138" s="227" t="s">
        <v>324</v>
      </c>
      <c r="D138" s="1"/>
      <c r="E138" s="1"/>
      <c r="F138" s="1"/>
      <c r="G138" s="1"/>
      <c r="H138" s="1"/>
      <c r="I138" s="1"/>
      <c r="J138" s="1"/>
      <c r="K138" s="1"/>
      <c r="L138" s="1"/>
      <c r="M138" s="1"/>
      <c r="N138" s="1"/>
      <c r="O138" s="1"/>
      <c r="P138" s="1"/>
      <c r="Q138" s="1"/>
      <c r="R138" s="1"/>
      <c r="S138" s="1"/>
      <c r="T138" s="1"/>
      <c r="U138" s="1"/>
      <c r="V138" s="166" t="s">
        <v>432</v>
      </c>
      <c r="W138" s="1"/>
      <c r="X138" s="1"/>
      <c r="Y138" s="1"/>
      <c r="Z138" s="1"/>
      <c r="AA138" s="1"/>
      <c r="AB138" s="1"/>
      <c r="AC138" s="1"/>
      <c r="AD138" s="1"/>
      <c r="AE138" s="1"/>
      <c r="AF138" s="3"/>
      <c r="AG138" s="3"/>
      <c r="AH138" s="3"/>
      <c r="AI138" s="3"/>
      <c r="AJ138" s="3"/>
      <c r="AK138" s="3"/>
      <c r="AL138" s="3"/>
      <c r="AM138" s="3"/>
      <c r="AN138" s="3"/>
    </row>
    <row r="139" spans="1:40" ht="14.25" customHeight="1">
      <c r="A139" s="1"/>
      <c r="B139" s="1"/>
      <c r="C139" s="166" t="s">
        <v>327</v>
      </c>
      <c r="D139" s="1"/>
      <c r="E139" s="341">
        <f>'FINANCIAL STATEMENTS'!E91</f>
        <v>13528.000000000005</v>
      </c>
      <c r="F139" s="341">
        <f>'FINANCIAL STATEMENTS'!F91</f>
        <v>88002.399999999965</v>
      </c>
      <c r="G139" s="341">
        <f>'FINANCIAL STATEMENTS'!G91</f>
        <v>235096.6</v>
      </c>
      <c r="H139" s="341">
        <f>'FINANCIAL STATEMENTS'!H91</f>
        <v>468604.60000000015</v>
      </c>
      <c r="I139" s="341">
        <f>'FINANCIAL STATEMENTS'!I91</f>
        <v>762865.59999999986</v>
      </c>
      <c r="J139" s="341">
        <f>'FINANCIAL STATEMENTS'!J91</f>
        <v>1155318.1000000001</v>
      </c>
      <c r="K139" s="341">
        <f>'FINANCIAL STATEMENTS'!K91</f>
        <v>1629802</v>
      </c>
      <c r="L139" s="1"/>
      <c r="M139" s="1"/>
      <c r="N139" s="1"/>
      <c r="O139" s="1"/>
      <c r="P139" s="1"/>
      <c r="Q139" s="1"/>
      <c r="R139" s="1"/>
      <c r="S139" s="1"/>
      <c r="T139" s="1"/>
      <c r="U139" s="1"/>
      <c r="V139" s="166" t="s">
        <v>433</v>
      </c>
      <c r="W139" s="1"/>
      <c r="X139" s="341">
        <f t="shared" ref="X139:AD139" si="20">E139</f>
        <v>13528.000000000005</v>
      </c>
      <c r="Y139" s="341">
        <f t="shared" si="20"/>
        <v>88002.399999999965</v>
      </c>
      <c r="Z139" s="341">
        <f t="shared" si="20"/>
        <v>235096.6</v>
      </c>
      <c r="AA139" s="341">
        <f t="shared" si="20"/>
        <v>468604.60000000015</v>
      </c>
      <c r="AB139" s="341">
        <f t="shared" si="20"/>
        <v>762865.59999999986</v>
      </c>
      <c r="AC139" s="341">
        <f t="shared" si="20"/>
        <v>1155318.1000000001</v>
      </c>
      <c r="AD139" s="341">
        <f t="shared" si="20"/>
        <v>1629802</v>
      </c>
      <c r="AE139" s="1"/>
      <c r="AF139" s="3"/>
      <c r="AG139" s="3"/>
      <c r="AH139" s="3"/>
      <c r="AI139" s="3"/>
      <c r="AJ139" s="3"/>
      <c r="AK139" s="3"/>
      <c r="AL139" s="3"/>
      <c r="AM139" s="3"/>
      <c r="AN139" s="3"/>
    </row>
    <row r="140" spans="1:40" ht="14.25" customHeight="1">
      <c r="A140" s="1"/>
      <c r="B140" s="1"/>
      <c r="C140" s="227" t="s">
        <v>328</v>
      </c>
      <c r="D140" s="1"/>
      <c r="E140" s="1"/>
      <c r="F140" s="1"/>
      <c r="G140" s="1"/>
      <c r="H140" s="1"/>
      <c r="I140" s="1"/>
      <c r="J140" s="1"/>
      <c r="K140" s="1"/>
      <c r="L140" s="1"/>
      <c r="M140" s="1"/>
      <c r="N140" s="1"/>
      <c r="O140" s="1"/>
      <c r="P140" s="1"/>
      <c r="Q140" s="1"/>
      <c r="R140" s="1"/>
      <c r="S140" s="1"/>
      <c r="T140" s="1"/>
      <c r="U140" s="1"/>
      <c r="V140" s="166" t="s">
        <v>434</v>
      </c>
      <c r="W140" s="1"/>
      <c r="X140" s="1"/>
      <c r="Y140" s="1"/>
      <c r="Z140" s="1"/>
      <c r="AA140" s="1"/>
      <c r="AB140" s="1"/>
      <c r="AC140" s="1"/>
      <c r="AD140" s="1"/>
      <c r="AE140" s="1"/>
      <c r="AF140" s="3"/>
      <c r="AG140" s="3"/>
      <c r="AH140" s="3"/>
      <c r="AI140" s="3"/>
      <c r="AJ140" s="3"/>
      <c r="AK140" s="3"/>
      <c r="AL140" s="3"/>
      <c r="AM140" s="3"/>
      <c r="AN140" s="3"/>
    </row>
    <row r="141" spans="1:40" ht="14.25" customHeight="1">
      <c r="A141" s="1"/>
      <c r="B141" s="1"/>
      <c r="C141" s="166" t="s">
        <v>329</v>
      </c>
      <c r="D141" s="1"/>
      <c r="E141" s="341">
        <f>'FINANCIAL STATEMENTS'!E93</f>
        <v>1600</v>
      </c>
      <c r="F141" s="341">
        <f>'FINANCIAL STATEMENTS'!F93</f>
        <v>1840</v>
      </c>
      <c r="G141" s="341">
        <f>'FINANCIAL STATEMENTS'!G93</f>
        <v>2080</v>
      </c>
      <c r="H141" s="341">
        <f>'FINANCIAL STATEMENTS'!H93</f>
        <v>2320</v>
      </c>
      <c r="I141" s="341">
        <f>'FINANCIAL STATEMENTS'!I93</f>
        <v>2560</v>
      </c>
      <c r="J141" s="341">
        <f>'FINANCIAL STATEMENTS'!J93</f>
        <v>2830</v>
      </c>
      <c r="K141" s="341">
        <f>'FINANCIAL STATEMENTS'!K93</f>
        <v>3100</v>
      </c>
      <c r="L141" s="1"/>
      <c r="M141" s="1"/>
      <c r="N141" s="1"/>
      <c r="O141" s="1"/>
      <c r="P141" s="1"/>
      <c r="Q141" s="1"/>
      <c r="R141" s="1"/>
      <c r="S141" s="1"/>
      <c r="T141" s="1"/>
      <c r="U141" s="1"/>
      <c r="V141" s="166" t="s">
        <v>435</v>
      </c>
      <c r="W141" s="1"/>
      <c r="X141" s="341">
        <f t="shared" ref="X141:AD141" si="21">E141</f>
        <v>1600</v>
      </c>
      <c r="Y141" s="341">
        <f t="shared" si="21"/>
        <v>1840</v>
      </c>
      <c r="Z141" s="341">
        <f t="shared" si="21"/>
        <v>2080</v>
      </c>
      <c r="AA141" s="341">
        <f t="shared" si="21"/>
        <v>2320</v>
      </c>
      <c r="AB141" s="341">
        <f t="shared" si="21"/>
        <v>2560</v>
      </c>
      <c r="AC141" s="341">
        <f t="shared" si="21"/>
        <v>2830</v>
      </c>
      <c r="AD141" s="341">
        <f t="shared" si="21"/>
        <v>3100</v>
      </c>
      <c r="AE141" s="1"/>
      <c r="AF141" s="3"/>
      <c r="AG141" s="3"/>
      <c r="AH141" s="3"/>
      <c r="AI141" s="3"/>
      <c r="AJ141" s="3"/>
      <c r="AK141" s="3"/>
      <c r="AL141" s="3"/>
      <c r="AM141" s="3"/>
      <c r="AN141" s="3"/>
    </row>
    <row r="142" spans="1:40" ht="14.25" customHeight="1">
      <c r="A142" s="1"/>
      <c r="B142" s="1"/>
      <c r="C142" s="166" t="s">
        <v>331</v>
      </c>
      <c r="D142" s="1"/>
      <c r="E142" s="341">
        <f>'FINANCIAL STATEMENTS'!E94</f>
        <v>0</v>
      </c>
      <c r="F142" s="341">
        <f>'FINANCIAL STATEMENTS'!F94</f>
        <v>0</v>
      </c>
      <c r="G142" s="341">
        <f>'FINANCIAL STATEMENTS'!G94</f>
        <v>0</v>
      </c>
      <c r="H142" s="341">
        <f>'FINANCIAL STATEMENTS'!H94</f>
        <v>0</v>
      </c>
      <c r="I142" s="341">
        <f>'FINANCIAL STATEMENTS'!I94</f>
        <v>0</v>
      </c>
      <c r="J142" s="341">
        <f>'FINANCIAL STATEMENTS'!J94</f>
        <v>0</v>
      </c>
      <c r="K142" s="341">
        <f>'FINANCIAL STATEMENTS'!K94</f>
        <v>0</v>
      </c>
      <c r="L142" s="1"/>
      <c r="M142" s="1"/>
      <c r="N142" s="1"/>
      <c r="O142" s="1"/>
      <c r="P142" s="1"/>
      <c r="Q142" s="1"/>
      <c r="R142" s="1"/>
      <c r="S142" s="1"/>
      <c r="T142" s="1"/>
      <c r="U142" s="1"/>
      <c r="V142" s="166" t="s">
        <v>436</v>
      </c>
      <c r="W142" s="1"/>
      <c r="X142" s="341">
        <f t="shared" ref="X142:AD142" si="22">E142</f>
        <v>0</v>
      </c>
      <c r="Y142" s="341">
        <f t="shared" si="22"/>
        <v>0</v>
      </c>
      <c r="Z142" s="341">
        <f t="shared" si="22"/>
        <v>0</v>
      </c>
      <c r="AA142" s="341">
        <f t="shared" si="22"/>
        <v>0</v>
      </c>
      <c r="AB142" s="341">
        <f t="shared" si="22"/>
        <v>0</v>
      </c>
      <c r="AC142" s="341">
        <f t="shared" si="22"/>
        <v>0</v>
      </c>
      <c r="AD142" s="341">
        <f t="shared" si="22"/>
        <v>0</v>
      </c>
      <c r="AE142" s="1"/>
      <c r="AF142" s="3"/>
      <c r="AG142" s="3"/>
      <c r="AH142" s="3"/>
      <c r="AI142" s="3"/>
      <c r="AJ142" s="3"/>
      <c r="AK142" s="3"/>
      <c r="AL142" s="3"/>
      <c r="AM142" s="3"/>
      <c r="AN142" s="3"/>
    </row>
    <row r="143" spans="1:40" ht="14.25" customHeight="1">
      <c r="A143" s="1"/>
      <c r="B143" s="1"/>
      <c r="C143" s="166"/>
      <c r="D143" s="1"/>
      <c r="E143" s="1"/>
      <c r="F143" s="1"/>
      <c r="G143" s="1"/>
      <c r="H143" s="1"/>
      <c r="I143" s="1"/>
      <c r="J143" s="1"/>
      <c r="K143" s="1"/>
      <c r="L143" s="1"/>
      <c r="M143" s="1"/>
      <c r="N143" s="1"/>
      <c r="O143" s="1"/>
      <c r="P143" s="1"/>
      <c r="Q143" s="1"/>
      <c r="R143" s="1"/>
      <c r="S143" s="1"/>
      <c r="T143" s="1"/>
      <c r="U143" s="1"/>
      <c r="V143" s="166"/>
      <c r="W143" s="1"/>
      <c r="X143" s="1"/>
      <c r="Y143" s="1"/>
      <c r="Z143" s="1"/>
      <c r="AA143" s="1"/>
      <c r="AB143" s="1"/>
      <c r="AC143" s="1"/>
      <c r="AD143" s="1"/>
      <c r="AE143" s="1"/>
      <c r="AF143" s="3"/>
      <c r="AG143" s="3"/>
      <c r="AH143" s="3"/>
      <c r="AI143" s="3"/>
      <c r="AJ143" s="3"/>
      <c r="AK143" s="3"/>
      <c r="AL143" s="3"/>
      <c r="AM143" s="3"/>
      <c r="AN143" s="3"/>
    </row>
    <row r="144" spans="1:40" ht="14.25" customHeight="1">
      <c r="A144" s="1"/>
      <c r="B144" s="1"/>
      <c r="C144" s="166" t="s">
        <v>339</v>
      </c>
      <c r="D144" s="1"/>
      <c r="E144" s="342">
        <f>'FINANCIAL STATEMENTS'!E96</f>
        <v>39672.000000000007</v>
      </c>
      <c r="F144" s="342">
        <f>'FINANCIAL STATEMENTS'!F96</f>
        <v>191117.59999999992</v>
      </c>
      <c r="G144" s="342">
        <f>'FINANCIAL STATEMENTS'!G96</f>
        <v>490003.4</v>
      </c>
      <c r="H144" s="342">
        <f>'FINANCIAL STATEMENTS'!H96</f>
        <v>964335.40000000037</v>
      </c>
      <c r="I144" s="342">
        <f>'FINANCIAL STATEMENTS'!I96</f>
        <v>1562014.3999999997</v>
      </c>
      <c r="J144" s="342">
        <f>'FINANCIAL STATEMENTS'!J96</f>
        <v>2359081.9</v>
      </c>
      <c r="K144" s="342">
        <f>'FINANCIAL STATEMENTS'!K96</f>
        <v>3322698</v>
      </c>
      <c r="L144" s="1"/>
      <c r="M144" s="1"/>
      <c r="N144" s="1"/>
      <c r="O144" s="1"/>
      <c r="P144" s="1"/>
      <c r="Q144" s="1"/>
      <c r="R144" s="1"/>
      <c r="S144" s="1"/>
      <c r="T144" s="1"/>
      <c r="U144" s="1"/>
      <c r="V144" s="166" t="s">
        <v>437</v>
      </c>
      <c r="W144" s="1"/>
      <c r="X144" s="342">
        <f t="shared" ref="X144:AD144" si="23">E144</f>
        <v>39672.000000000007</v>
      </c>
      <c r="Y144" s="342">
        <f t="shared" si="23"/>
        <v>191117.59999999992</v>
      </c>
      <c r="Z144" s="342">
        <f t="shared" si="23"/>
        <v>490003.4</v>
      </c>
      <c r="AA144" s="342">
        <f t="shared" si="23"/>
        <v>964335.40000000037</v>
      </c>
      <c r="AB144" s="342">
        <f t="shared" si="23"/>
        <v>1562014.3999999997</v>
      </c>
      <c r="AC144" s="342">
        <f t="shared" si="23"/>
        <v>2359081.9</v>
      </c>
      <c r="AD144" s="342">
        <f t="shared" si="23"/>
        <v>3322698</v>
      </c>
      <c r="AE144" s="1"/>
      <c r="AF144" s="3"/>
      <c r="AG144" s="3"/>
      <c r="AH144" s="3"/>
      <c r="AI144" s="3"/>
      <c r="AJ144" s="3"/>
      <c r="AK144" s="3"/>
      <c r="AL144" s="3"/>
      <c r="AM144" s="3"/>
      <c r="AN144" s="3"/>
    </row>
    <row r="145" spans="1:40" ht="14.25" customHeight="1">
      <c r="A145" s="1"/>
      <c r="B145" s="1"/>
      <c r="C145" s="266" t="s">
        <v>344</v>
      </c>
      <c r="D145" s="1"/>
      <c r="E145" s="1"/>
      <c r="F145" s="1"/>
      <c r="G145" s="1"/>
      <c r="H145" s="1"/>
      <c r="I145" s="1"/>
      <c r="J145" s="1"/>
      <c r="K145" s="1"/>
      <c r="L145" s="1"/>
      <c r="M145" s="1"/>
      <c r="N145" s="1"/>
      <c r="O145" s="1"/>
      <c r="P145" s="1"/>
      <c r="Q145" s="1"/>
      <c r="R145" s="1"/>
      <c r="S145" s="1"/>
      <c r="T145" s="1"/>
      <c r="U145" s="1"/>
      <c r="V145" s="266" t="s">
        <v>438</v>
      </c>
      <c r="W145" s="1"/>
      <c r="X145" s="1"/>
      <c r="Y145" s="1"/>
      <c r="Z145" s="1"/>
      <c r="AA145" s="1"/>
      <c r="AB145" s="1"/>
      <c r="AC145" s="1"/>
      <c r="AD145" s="1"/>
      <c r="AE145" s="1"/>
      <c r="AF145" s="3"/>
      <c r="AG145" s="3"/>
      <c r="AH145" s="3"/>
      <c r="AI145" s="3"/>
      <c r="AJ145" s="3"/>
      <c r="AK145" s="3"/>
      <c r="AL145" s="3"/>
      <c r="AM145" s="3"/>
      <c r="AN145" s="3"/>
    </row>
    <row r="146" spans="1:40" ht="14.25" hidden="1" customHeight="1">
      <c r="A146" s="1"/>
      <c r="B146" s="1"/>
      <c r="C146" s="166"/>
      <c r="D146" s="1"/>
      <c r="E146" s="166"/>
      <c r="F146" s="166"/>
      <c r="G146" s="166"/>
      <c r="H146" s="166"/>
      <c r="I146" s="166"/>
      <c r="J146" s="166"/>
      <c r="K146" s="166"/>
      <c r="L146" s="1"/>
      <c r="M146" s="1"/>
      <c r="N146" s="1"/>
      <c r="O146" s="1"/>
      <c r="P146" s="1"/>
      <c r="Q146" s="1"/>
      <c r="R146" s="1"/>
      <c r="S146" s="1"/>
      <c r="T146" s="1"/>
      <c r="U146" s="1"/>
      <c r="V146" s="166"/>
      <c r="W146" s="1"/>
      <c r="X146" s="166"/>
      <c r="Y146" s="166"/>
      <c r="Z146" s="166"/>
      <c r="AA146" s="166"/>
      <c r="AB146" s="166"/>
      <c r="AC146" s="166"/>
      <c r="AD146" s="166"/>
      <c r="AE146" s="1"/>
      <c r="AF146" s="3"/>
      <c r="AG146" s="3"/>
      <c r="AH146" s="3"/>
      <c r="AI146" s="3"/>
      <c r="AJ146" s="3"/>
      <c r="AK146" s="3"/>
      <c r="AL146" s="3"/>
      <c r="AM146" s="3"/>
      <c r="AN146" s="3"/>
    </row>
    <row r="147" spans="1:40" ht="14.25" hidden="1" customHeight="1">
      <c r="A147" s="1"/>
      <c r="B147" s="1"/>
      <c r="C147" s="166"/>
      <c r="D147" s="1"/>
      <c r="E147" s="166"/>
      <c r="F147" s="166"/>
      <c r="G147" s="166"/>
      <c r="H147" s="166"/>
      <c r="I147" s="166"/>
      <c r="J147" s="166"/>
      <c r="K147" s="166"/>
      <c r="L147" s="1"/>
      <c r="M147" s="1"/>
      <c r="N147" s="1"/>
      <c r="O147" s="1"/>
      <c r="P147" s="1"/>
      <c r="Q147" s="1"/>
      <c r="R147" s="1"/>
      <c r="S147" s="1"/>
      <c r="T147" s="1"/>
      <c r="U147" s="1"/>
      <c r="V147" s="166"/>
      <c r="W147" s="1"/>
      <c r="X147" s="166"/>
      <c r="Y147" s="166"/>
      <c r="Z147" s="166"/>
      <c r="AA147" s="166"/>
      <c r="AB147" s="166"/>
      <c r="AC147" s="166"/>
      <c r="AD147" s="166"/>
      <c r="AE147" s="1"/>
      <c r="AF147" s="3"/>
      <c r="AG147" s="3"/>
      <c r="AH147" s="3"/>
      <c r="AI147" s="3"/>
      <c r="AJ147" s="3"/>
      <c r="AK147" s="3"/>
      <c r="AL147" s="3"/>
      <c r="AM147" s="3"/>
      <c r="AN147" s="3"/>
    </row>
    <row r="148" spans="1:40" ht="14.25" hidden="1" customHeight="1">
      <c r="A148" s="1"/>
      <c r="B148" s="1"/>
      <c r="C148" s="166"/>
      <c r="D148" s="1"/>
      <c r="E148" s="166"/>
      <c r="F148" s="166"/>
      <c r="G148" s="166"/>
      <c r="H148" s="166"/>
      <c r="I148" s="166"/>
      <c r="J148" s="166"/>
      <c r="K148" s="166"/>
      <c r="L148" s="1"/>
      <c r="M148" s="1"/>
      <c r="N148" s="1"/>
      <c r="O148" s="1"/>
      <c r="P148" s="1"/>
      <c r="Q148" s="1"/>
      <c r="R148" s="1"/>
      <c r="S148" s="1"/>
      <c r="T148" s="1"/>
      <c r="U148" s="1"/>
      <c r="V148" s="166"/>
      <c r="W148" s="1"/>
      <c r="X148" s="166"/>
      <c r="Y148" s="166"/>
      <c r="Z148" s="166"/>
      <c r="AA148" s="166"/>
      <c r="AB148" s="166"/>
      <c r="AC148" s="166"/>
      <c r="AD148" s="166"/>
      <c r="AE148" s="1"/>
      <c r="AF148" s="3"/>
      <c r="AG148" s="3"/>
      <c r="AH148" s="3"/>
      <c r="AI148" s="3"/>
      <c r="AJ148" s="3"/>
      <c r="AK148" s="3"/>
      <c r="AL148" s="3"/>
      <c r="AM148" s="3"/>
      <c r="AN148" s="3"/>
    </row>
    <row r="149" spans="1:40" ht="14.25" customHeight="1">
      <c r="A149" s="1"/>
      <c r="B149" s="1"/>
      <c r="C149" s="121" t="s">
        <v>346</v>
      </c>
      <c r="D149" s="1"/>
      <c r="E149" s="342">
        <f>'FINANCIAL STATEMENTS'!E101</f>
        <v>1008.2191780821922</v>
      </c>
      <c r="F149" s="342">
        <f>'FINANCIAL STATEMENTS'!F101</f>
        <v>3066.3013698630184</v>
      </c>
      <c r="G149" s="342">
        <f>'FINANCIAL STATEMENTS'!G101</f>
        <v>8144.6575342465658</v>
      </c>
      <c r="H149" s="342">
        <f>'FINANCIAL STATEMENTS'!H101</f>
        <v>14494.246575342462</v>
      </c>
      <c r="I149" s="342">
        <f>'FINANCIAL STATEMENTS'!I101</f>
        <v>21168.219178082218</v>
      </c>
      <c r="J149" s="342">
        <f>'FINANCIAL STATEMENTS'!J101</f>
        <v>28063.561643835623</v>
      </c>
      <c r="K149" s="342">
        <f>'FINANCIAL STATEMENTS'!K101</f>
        <v>34706.849315068568</v>
      </c>
      <c r="L149" s="1"/>
      <c r="M149" s="1"/>
      <c r="N149" s="1"/>
      <c r="O149" s="1"/>
      <c r="P149" s="1"/>
      <c r="Q149" s="1"/>
      <c r="R149" s="1"/>
      <c r="S149" s="1"/>
      <c r="T149" s="1"/>
      <c r="U149" s="1"/>
      <c r="V149" s="121" t="s">
        <v>439</v>
      </c>
      <c r="W149" s="1"/>
      <c r="X149" s="342">
        <f t="shared" ref="X149:AD149" si="24">E149</f>
        <v>1008.2191780821922</v>
      </c>
      <c r="Y149" s="342">
        <f t="shared" si="24"/>
        <v>3066.3013698630184</v>
      </c>
      <c r="Z149" s="342">
        <f t="shared" si="24"/>
        <v>8144.6575342465658</v>
      </c>
      <c r="AA149" s="342">
        <f t="shared" si="24"/>
        <v>14494.246575342462</v>
      </c>
      <c r="AB149" s="342">
        <f t="shared" si="24"/>
        <v>21168.219178082218</v>
      </c>
      <c r="AC149" s="342">
        <f t="shared" si="24"/>
        <v>28063.561643835623</v>
      </c>
      <c r="AD149" s="342">
        <f t="shared" si="24"/>
        <v>34706.849315068568</v>
      </c>
      <c r="AE149" s="1"/>
      <c r="AF149" s="3"/>
      <c r="AG149" s="3"/>
      <c r="AH149" s="3"/>
      <c r="AI149" s="3"/>
      <c r="AJ149" s="3"/>
      <c r="AK149" s="3"/>
      <c r="AL149" s="3"/>
      <c r="AM149" s="3"/>
      <c r="AN149" s="3"/>
    </row>
    <row r="150" spans="1:40" ht="14.25" customHeight="1">
      <c r="A150" s="1"/>
      <c r="B150" s="1"/>
      <c r="C150" s="166"/>
      <c r="D150" s="1"/>
      <c r="E150" s="166"/>
      <c r="F150" s="166"/>
      <c r="G150" s="166"/>
      <c r="H150" s="166"/>
      <c r="I150" s="166"/>
      <c r="J150" s="166"/>
      <c r="K150" s="166"/>
      <c r="L150" s="1"/>
      <c r="M150" s="1"/>
      <c r="N150" s="1"/>
      <c r="O150" s="1"/>
      <c r="P150" s="1"/>
      <c r="Q150" s="1"/>
      <c r="R150" s="1"/>
      <c r="S150" s="1"/>
      <c r="T150" s="1"/>
      <c r="U150" s="1"/>
      <c r="V150" s="166"/>
      <c r="W150" s="1"/>
      <c r="X150" s="166"/>
      <c r="Y150" s="166"/>
      <c r="Z150" s="166"/>
      <c r="AA150" s="166"/>
      <c r="AB150" s="166"/>
      <c r="AC150" s="166"/>
      <c r="AD150" s="166"/>
      <c r="AE150" s="1"/>
      <c r="AF150" s="3"/>
      <c r="AG150" s="3"/>
      <c r="AH150" s="3"/>
      <c r="AI150" s="3"/>
      <c r="AJ150" s="3"/>
      <c r="AK150" s="3"/>
      <c r="AL150" s="3"/>
      <c r="AM150" s="3"/>
      <c r="AN150" s="3"/>
    </row>
    <row r="151" spans="1:40" ht="14.25" customHeight="1">
      <c r="A151" s="1"/>
      <c r="B151" s="1"/>
      <c r="C151" s="266" t="s">
        <v>351</v>
      </c>
      <c r="D151" s="1"/>
      <c r="E151" s="166"/>
      <c r="F151" s="166"/>
      <c r="G151" s="166"/>
      <c r="H151" s="166"/>
      <c r="I151" s="166"/>
      <c r="J151" s="166"/>
      <c r="K151" s="166"/>
      <c r="L151" s="1"/>
      <c r="M151" s="1"/>
      <c r="N151" s="1"/>
      <c r="O151" s="1"/>
      <c r="P151" s="1"/>
      <c r="Q151" s="1"/>
      <c r="R151" s="1"/>
      <c r="S151" s="1"/>
      <c r="T151" s="1"/>
      <c r="U151" s="1"/>
      <c r="V151" s="266" t="s">
        <v>440</v>
      </c>
      <c r="W151" s="1"/>
      <c r="X151" s="166"/>
      <c r="Y151" s="166"/>
      <c r="Z151" s="166"/>
      <c r="AA151" s="166"/>
      <c r="AB151" s="166"/>
      <c r="AC151" s="166"/>
      <c r="AD151" s="166"/>
      <c r="AE151" s="1"/>
      <c r="AF151" s="3"/>
      <c r="AG151" s="3"/>
      <c r="AH151" s="3"/>
      <c r="AI151" s="3"/>
      <c r="AJ151" s="3"/>
      <c r="AK151" s="3"/>
      <c r="AL151" s="3"/>
      <c r="AM151" s="3"/>
      <c r="AN151" s="3"/>
    </row>
    <row r="152" spans="1:40" ht="14.25" hidden="1" customHeight="1">
      <c r="A152" s="1"/>
      <c r="B152" s="1"/>
      <c r="C152" s="166"/>
      <c r="D152" s="1"/>
      <c r="E152" s="166"/>
      <c r="F152" s="166"/>
      <c r="G152" s="166"/>
      <c r="H152" s="166"/>
      <c r="I152" s="166"/>
      <c r="J152" s="166"/>
      <c r="K152" s="166"/>
      <c r="L152" s="1"/>
      <c r="M152" s="1"/>
      <c r="N152" s="1"/>
      <c r="O152" s="1"/>
      <c r="P152" s="1"/>
      <c r="Q152" s="1"/>
      <c r="R152" s="1"/>
      <c r="S152" s="1"/>
      <c r="T152" s="1"/>
      <c r="U152" s="1"/>
      <c r="V152" s="166"/>
      <c r="W152" s="1"/>
      <c r="X152" s="166"/>
      <c r="Y152" s="166"/>
      <c r="Z152" s="166"/>
      <c r="AA152" s="166"/>
      <c r="AB152" s="166"/>
      <c r="AC152" s="166"/>
      <c r="AD152" s="166"/>
      <c r="AE152" s="1"/>
      <c r="AF152" s="3"/>
      <c r="AG152" s="3"/>
      <c r="AH152" s="3"/>
      <c r="AI152" s="3"/>
      <c r="AJ152" s="3"/>
      <c r="AK152" s="3"/>
      <c r="AL152" s="3"/>
      <c r="AM152" s="3"/>
      <c r="AN152" s="3"/>
    </row>
    <row r="153" spans="1:40" ht="14.25" hidden="1" customHeight="1">
      <c r="A153" s="1"/>
      <c r="B153" s="1"/>
      <c r="C153" s="166"/>
      <c r="D153" s="1"/>
      <c r="E153" s="166"/>
      <c r="F153" s="166"/>
      <c r="G153" s="166"/>
      <c r="H153" s="166"/>
      <c r="I153" s="166"/>
      <c r="J153" s="166"/>
      <c r="K153" s="166"/>
      <c r="L153" s="1"/>
      <c r="M153" s="1"/>
      <c r="N153" s="1"/>
      <c r="O153" s="1"/>
      <c r="P153" s="1"/>
      <c r="Q153" s="1"/>
      <c r="R153" s="1"/>
      <c r="S153" s="1"/>
      <c r="T153" s="1"/>
      <c r="U153" s="1"/>
      <c r="V153" s="166"/>
      <c r="W153" s="1"/>
      <c r="X153" s="166"/>
      <c r="Y153" s="166"/>
      <c r="Z153" s="166"/>
      <c r="AA153" s="166"/>
      <c r="AB153" s="166"/>
      <c r="AC153" s="166"/>
      <c r="AD153" s="166"/>
      <c r="AE153" s="1"/>
      <c r="AF153" s="3"/>
      <c r="AG153" s="3"/>
      <c r="AH153" s="3"/>
      <c r="AI153" s="3"/>
      <c r="AJ153" s="3"/>
      <c r="AK153" s="3"/>
      <c r="AL153" s="3"/>
      <c r="AM153" s="3"/>
      <c r="AN153" s="3"/>
    </row>
    <row r="154" spans="1:40" ht="14.25" hidden="1" customHeight="1">
      <c r="A154" s="1"/>
      <c r="B154" s="1"/>
      <c r="C154" s="166"/>
      <c r="D154" s="1"/>
      <c r="E154" s="166"/>
      <c r="F154" s="166"/>
      <c r="G154" s="166"/>
      <c r="H154" s="166"/>
      <c r="I154" s="166"/>
      <c r="J154" s="166"/>
      <c r="K154" s="166"/>
      <c r="L154" s="1"/>
      <c r="M154" s="1"/>
      <c r="N154" s="1"/>
      <c r="O154" s="1"/>
      <c r="P154" s="1"/>
      <c r="Q154" s="1"/>
      <c r="R154" s="1"/>
      <c r="S154" s="1"/>
      <c r="T154" s="1"/>
      <c r="U154" s="1"/>
      <c r="V154" s="166"/>
      <c r="W154" s="1"/>
      <c r="X154" s="166"/>
      <c r="Y154" s="166"/>
      <c r="Z154" s="166"/>
      <c r="AA154" s="166"/>
      <c r="AB154" s="166"/>
      <c r="AC154" s="166"/>
      <c r="AD154" s="166"/>
      <c r="AE154" s="1"/>
      <c r="AF154" s="3"/>
      <c r="AG154" s="3"/>
      <c r="AH154" s="3"/>
      <c r="AI154" s="3"/>
      <c r="AJ154" s="3"/>
      <c r="AK154" s="3"/>
      <c r="AL154" s="3"/>
      <c r="AM154" s="3"/>
      <c r="AN154" s="3"/>
    </row>
    <row r="155" spans="1:40" ht="14.25" customHeight="1">
      <c r="A155" s="1"/>
      <c r="B155" s="1"/>
      <c r="C155" s="121" t="s">
        <v>353</v>
      </c>
      <c r="D155" s="1"/>
      <c r="E155" s="342">
        <f>'FINANCIAL STATEMENTS'!E107</f>
        <v>-9000</v>
      </c>
      <c r="F155" s="342">
        <f>'FINANCIAL STATEMENTS'!F107</f>
        <v>-1800</v>
      </c>
      <c r="G155" s="342">
        <f>'FINANCIAL STATEMENTS'!G107</f>
        <v>-1800</v>
      </c>
      <c r="H155" s="342">
        <f>'FINANCIAL STATEMENTS'!H107</f>
        <v>-1800</v>
      </c>
      <c r="I155" s="342">
        <f>'FINANCIAL STATEMENTS'!I107</f>
        <v>-1800</v>
      </c>
      <c r="J155" s="342">
        <f>'FINANCIAL STATEMENTS'!J107</f>
        <v>-2000</v>
      </c>
      <c r="K155" s="342">
        <f>'FINANCIAL STATEMENTS'!K107</f>
        <v>-2000</v>
      </c>
      <c r="L155" s="1"/>
      <c r="M155" s="1"/>
      <c r="N155" s="1"/>
      <c r="O155" s="1"/>
      <c r="P155" s="1"/>
      <c r="Q155" s="1"/>
      <c r="R155" s="1"/>
      <c r="S155" s="1"/>
      <c r="T155" s="1"/>
      <c r="U155" s="1"/>
      <c r="V155" s="121" t="s">
        <v>441</v>
      </c>
      <c r="W155" s="1"/>
      <c r="X155" s="342">
        <f t="shared" ref="X155:AD155" si="25">E155</f>
        <v>-9000</v>
      </c>
      <c r="Y155" s="342">
        <f t="shared" si="25"/>
        <v>-1800</v>
      </c>
      <c r="Z155" s="342">
        <f t="shared" si="25"/>
        <v>-1800</v>
      </c>
      <c r="AA155" s="342">
        <f t="shared" si="25"/>
        <v>-1800</v>
      </c>
      <c r="AB155" s="342">
        <f t="shared" si="25"/>
        <v>-1800</v>
      </c>
      <c r="AC155" s="342">
        <f t="shared" si="25"/>
        <v>-2000</v>
      </c>
      <c r="AD155" s="342">
        <f t="shared" si="25"/>
        <v>-2000</v>
      </c>
      <c r="AE155" s="1"/>
      <c r="AF155" s="3"/>
      <c r="AG155" s="3"/>
      <c r="AH155" s="3"/>
      <c r="AI155" s="3"/>
      <c r="AJ155" s="3"/>
      <c r="AK155" s="3"/>
      <c r="AL155" s="3"/>
      <c r="AM155" s="3"/>
      <c r="AN155" s="3"/>
    </row>
    <row r="156" spans="1:40"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3"/>
      <c r="AG156" s="3"/>
      <c r="AH156" s="3"/>
      <c r="AI156" s="3"/>
      <c r="AJ156" s="3"/>
      <c r="AK156" s="3"/>
      <c r="AL156" s="3"/>
      <c r="AM156" s="3"/>
      <c r="AN156" s="3"/>
    </row>
    <row r="157" spans="1:40" ht="14.25" customHeight="1">
      <c r="A157" s="1"/>
      <c r="B157" s="1"/>
      <c r="C157" s="266" t="s">
        <v>381</v>
      </c>
      <c r="D157" s="1"/>
      <c r="E157" s="166"/>
      <c r="F157" s="166"/>
      <c r="G157" s="166"/>
      <c r="H157" s="166"/>
      <c r="I157" s="166"/>
      <c r="J157" s="166"/>
      <c r="K157" s="166"/>
      <c r="L157" s="1"/>
      <c r="M157" s="1"/>
      <c r="N157" s="1"/>
      <c r="O157" s="1"/>
      <c r="P157" s="1"/>
      <c r="Q157" s="1"/>
      <c r="R157" s="1"/>
      <c r="S157" s="1"/>
      <c r="T157" s="1"/>
      <c r="U157" s="1"/>
      <c r="V157" s="266" t="s">
        <v>442</v>
      </c>
      <c r="W157" s="1"/>
      <c r="X157" s="166"/>
      <c r="Y157" s="166"/>
      <c r="Z157" s="166"/>
      <c r="AA157" s="166"/>
      <c r="AB157" s="166"/>
      <c r="AC157" s="166"/>
      <c r="AD157" s="166"/>
      <c r="AE157" s="1"/>
      <c r="AF157" s="3"/>
      <c r="AG157" s="3"/>
      <c r="AH157" s="3"/>
      <c r="AI157" s="3"/>
      <c r="AJ157" s="3"/>
      <c r="AK157" s="3"/>
      <c r="AL157" s="3"/>
      <c r="AM157" s="3"/>
      <c r="AN157" s="3"/>
    </row>
    <row r="158" spans="1:40" ht="14.25" hidden="1" customHeight="1">
      <c r="A158" s="1"/>
      <c r="B158" s="1"/>
      <c r="C158" s="166"/>
      <c r="D158" s="1"/>
      <c r="E158" s="166"/>
      <c r="F158" s="166"/>
      <c r="G158" s="166"/>
      <c r="H158" s="166"/>
      <c r="I158" s="166"/>
      <c r="J158" s="166"/>
      <c r="K158" s="166"/>
      <c r="L158" s="1"/>
      <c r="M158" s="1"/>
      <c r="N158" s="1"/>
      <c r="O158" s="1"/>
      <c r="P158" s="1"/>
      <c r="Q158" s="1"/>
      <c r="R158" s="1"/>
      <c r="S158" s="1"/>
      <c r="T158" s="1"/>
      <c r="U158" s="1"/>
      <c r="V158" s="166"/>
      <c r="W158" s="1"/>
      <c r="X158" s="166"/>
      <c r="Y158" s="166"/>
      <c r="Z158" s="166"/>
      <c r="AA158" s="166"/>
      <c r="AB158" s="166"/>
      <c r="AC158" s="166"/>
      <c r="AD158" s="166"/>
      <c r="AE158" s="1"/>
      <c r="AF158" s="3"/>
      <c r="AG158" s="3"/>
      <c r="AH158" s="3"/>
      <c r="AI158" s="3"/>
      <c r="AJ158" s="3"/>
      <c r="AK158" s="3"/>
      <c r="AL158" s="3"/>
      <c r="AM158" s="3"/>
      <c r="AN158" s="3"/>
    </row>
    <row r="159" spans="1:40" ht="14.25" hidden="1" customHeight="1">
      <c r="A159" s="1"/>
      <c r="B159" s="1"/>
      <c r="C159" s="166"/>
      <c r="D159" s="1"/>
      <c r="E159" s="166"/>
      <c r="F159" s="166"/>
      <c r="G159" s="166"/>
      <c r="H159" s="166"/>
      <c r="I159" s="166"/>
      <c r="J159" s="166"/>
      <c r="K159" s="166"/>
      <c r="L159" s="1"/>
      <c r="M159" s="1"/>
      <c r="N159" s="1"/>
      <c r="O159" s="1"/>
      <c r="P159" s="1"/>
      <c r="Q159" s="1"/>
      <c r="R159" s="1"/>
      <c r="S159" s="1"/>
      <c r="T159" s="1"/>
      <c r="U159" s="1"/>
      <c r="V159" s="166"/>
      <c r="W159" s="1"/>
      <c r="X159" s="166"/>
      <c r="Y159" s="166"/>
      <c r="Z159" s="166"/>
      <c r="AA159" s="166"/>
      <c r="AB159" s="166"/>
      <c r="AC159" s="166"/>
      <c r="AD159" s="166"/>
      <c r="AE159" s="1"/>
      <c r="AF159" s="3"/>
      <c r="AG159" s="3"/>
      <c r="AH159" s="3"/>
      <c r="AI159" s="3"/>
      <c r="AJ159" s="3"/>
      <c r="AK159" s="3"/>
      <c r="AL159" s="3"/>
      <c r="AM159" s="3"/>
      <c r="AN159" s="3"/>
    </row>
    <row r="160" spans="1:40" ht="14.25" hidden="1" customHeight="1">
      <c r="A160" s="1"/>
      <c r="B160" s="1"/>
      <c r="C160" s="166"/>
      <c r="D160" s="1"/>
      <c r="E160" s="166"/>
      <c r="F160" s="166"/>
      <c r="G160" s="166"/>
      <c r="H160" s="166"/>
      <c r="I160" s="166"/>
      <c r="J160" s="166"/>
      <c r="K160" s="166"/>
      <c r="L160" s="1"/>
      <c r="M160" s="1"/>
      <c r="N160" s="1"/>
      <c r="O160" s="1"/>
      <c r="P160" s="1"/>
      <c r="Q160" s="1"/>
      <c r="R160" s="1"/>
      <c r="S160" s="1"/>
      <c r="T160" s="1"/>
      <c r="U160" s="1"/>
      <c r="V160" s="166"/>
      <c r="W160" s="1"/>
      <c r="X160" s="166"/>
      <c r="Y160" s="166"/>
      <c r="Z160" s="166"/>
      <c r="AA160" s="166"/>
      <c r="AB160" s="166"/>
      <c r="AC160" s="166"/>
      <c r="AD160" s="166"/>
      <c r="AE160" s="1"/>
      <c r="AF160" s="3"/>
      <c r="AG160" s="3"/>
      <c r="AH160" s="3"/>
      <c r="AI160" s="3"/>
      <c r="AJ160" s="3"/>
      <c r="AK160" s="3"/>
      <c r="AL160" s="3"/>
      <c r="AM160" s="3"/>
      <c r="AN160" s="3"/>
    </row>
    <row r="161" spans="1:40" ht="27" customHeight="1">
      <c r="A161" s="1"/>
      <c r="B161" s="1"/>
      <c r="C161" s="121" t="s">
        <v>382</v>
      </c>
      <c r="D161" s="1"/>
      <c r="E161" s="342">
        <f>'FINANCIAL STATEMENTS'!E113</f>
        <v>21216.666666666664</v>
      </c>
      <c r="F161" s="342">
        <f>'FINANCIAL STATEMENTS'!F113</f>
        <v>-34264.800000000017</v>
      </c>
      <c r="G161" s="342">
        <f>'FINANCIAL STATEMENTS'!G113</f>
        <v>-170349.83999999997</v>
      </c>
      <c r="H161" s="342">
        <f>'FINANCIAL STATEMENTS'!H113</f>
        <v>-439131.06000000006</v>
      </c>
      <c r="I161" s="342">
        <f>'FINANCIAL STATEMENTS'!I113</f>
        <v>-865813.86000000034</v>
      </c>
      <c r="J161" s="342">
        <f>'FINANCIAL STATEMENTS'!J113</f>
        <v>-1403508.9599999997</v>
      </c>
      <c r="K161" s="342">
        <f>'FINANCIAL STATEMENTS'!K113</f>
        <v>-2120626.71</v>
      </c>
      <c r="L161" s="1"/>
      <c r="M161" s="1"/>
      <c r="N161" s="1"/>
      <c r="O161" s="1"/>
      <c r="P161" s="1"/>
      <c r="Q161" s="1"/>
      <c r="R161" s="1"/>
      <c r="S161" s="1"/>
      <c r="T161" s="1"/>
      <c r="U161" s="1"/>
      <c r="V161" s="121" t="s">
        <v>443</v>
      </c>
      <c r="W161" s="1"/>
      <c r="X161" s="342">
        <f t="shared" ref="X161:AD161" si="26">E161</f>
        <v>21216.666666666664</v>
      </c>
      <c r="Y161" s="342">
        <f t="shared" si="26"/>
        <v>-34264.800000000017</v>
      </c>
      <c r="Z161" s="342">
        <f t="shared" si="26"/>
        <v>-170349.83999999997</v>
      </c>
      <c r="AA161" s="342">
        <f t="shared" si="26"/>
        <v>-439131.06000000006</v>
      </c>
      <c r="AB161" s="342">
        <f t="shared" si="26"/>
        <v>-865813.86000000034</v>
      </c>
      <c r="AC161" s="342">
        <f t="shared" si="26"/>
        <v>-1403508.9599999997</v>
      </c>
      <c r="AD161" s="342">
        <f t="shared" si="26"/>
        <v>-2120626.71</v>
      </c>
      <c r="AE161" s="1"/>
      <c r="AF161" s="3"/>
      <c r="AG161" s="3"/>
      <c r="AH161" s="3"/>
      <c r="AI161" s="3"/>
      <c r="AJ161" s="3"/>
      <c r="AK161" s="3"/>
      <c r="AL161" s="3"/>
      <c r="AM161" s="3"/>
      <c r="AN161" s="3"/>
    </row>
    <row r="162" spans="1:40"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3"/>
      <c r="AG162" s="3"/>
      <c r="AH162" s="3"/>
      <c r="AI162" s="3"/>
      <c r="AJ162" s="3"/>
      <c r="AK162" s="3"/>
      <c r="AL162" s="3"/>
      <c r="AM162" s="3"/>
      <c r="AN162" s="3"/>
    </row>
    <row r="163" spans="1:40" ht="14.25" customHeight="1">
      <c r="A163" s="1"/>
      <c r="B163" s="1"/>
      <c r="C163" s="166" t="s">
        <v>388</v>
      </c>
      <c r="D163" s="1"/>
      <c r="E163" s="342">
        <f>'FINANCIAL STATEMENTS'!E115</f>
        <v>52896.88584474886</v>
      </c>
      <c r="F163" s="342">
        <f>'FINANCIAL STATEMENTS'!F115</f>
        <v>158119.10136986291</v>
      </c>
      <c r="G163" s="342">
        <f>'FINANCIAL STATEMENTS'!G115</f>
        <v>325998.21753424662</v>
      </c>
      <c r="H163" s="342">
        <f>'FINANCIAL STATEMENTS'!H115</f>
        <v>537898.58657534281</v>
      </c>
      <c r="I163" s="342">
        <f>'FINANCIAL STATEMENTS'!I115</f>
        <v>715568.75917808153</v>
      </c>
      <c r="J163" s="342">
        <f>'FINANCIAL STATEMENTS'!J115</f>
        <v>981636.5016438358</v>
      </c>
      <c r="K163" s="342">
        <f>'FINANCIAL STATEMENTS'!K115</f>
        <v>1234778.1393150687</v>
      </c>
      <c r="L163" s="1"/>
      <c r="M163" s="1"/>
      <c r="N163" s="1"/>
      <c r="O163" s="1"/>
      <c r="P163" s="1"/>
      <c r="Q163" s="1"/>
      <c r="R163" s="1"/>
      <c r="S163" s="1"/>
      <c r="T163" s="1"/>
      <c r="U163" s="1"/>
      <c r="V163" s="166" t="s">
        <v>444</v>
      </c>
      <c r="W163" s="1"/>
      <c r="X163" s="342">
        <f t="shared" ref="X163:AD163" si="27">E163</f>
        <v>52896.88584474886</v>
      </c>
      <c r="Y163" s="342">
        <f t="shared" si="27"/>
        <v>158119.10136986291</v>
      </c>
      <c r="Z163" s="342">
        <f t="shared" si="27"/>
        <v>325998.21753424662</v>
      </c>
      <c r="AA163" s="342">
        <f t="shared" si="27"/>
        <v>537898.58657534281</v>
      </c>
      <c r="AB163" s="342">
        <f t="shared" si="27"/>
        <v>715568.75917808153</v>
      </c>
      <c r="AC163" s="342">
        <f t="shared" si="27"/>
        <v>981636.5016438358</v>
      </c>
      <c r="AD163" s="342">
        <f t="shared" si="27"/>
        <v>1234778.1393150687</v>
      </c>
      <c r="AE163" s="1"/>
      <c r="AF163" s="3"/>
      <c r="AG163" s="3"/>
      <c r="AH163" s="3"/>
      <c r="AI163" s="3"/>
      <c r="AJ163" s="3"/>
      <c r="AK163" s="3"/>
      <c r="AL163" s="3"/>
      <c r="AM163" s="3"/>
      <c r="AN163" s="3"/>
    </row>
    <row r="164" spans="1:40" ht="14.25" customHeight="1">
      <c r="A164" s="1"/>
      <c r="B164" s="1"/>
      <c r="C164" s="166" t="s">
        <v>390</v>
      </c>
      <c r="D164" s="1"/>
      <c r="E164" s="342">
        <f>'FINANCIAL STATEMENTS'!E116</f>
        <v>0</v>
      </c>
      <c r="F164" s="342">
        <f>'FINANCIAL STATEMENTS'!F116</f>
        <v>52896.885844748867</v>
      </c>
      <c r="G164" s="342">
        <f>'FINANCIAL STATEMENTS'!G116</f>
        <v>211015.98721461179</v>
      </c>
      <c r="H164" s="342">
        <f>'FINANCIAL STATEMENTS'!H116</f>
        <v>537014.20474885846</v>
      </c>
      <c r="I164" s="342">
        <f>'FINANCIAL STATEMENTS'!I116</f>
        <v>1074912.7913242013</v>
      </c>
      <c r="J164" s="342">
        <f>'FINANCIAL STATEMENTS'!J116</f>
        <v>1790481.5505022828</v>
      </c>
      <c r="K164" s="342">
        <f>'FINANCIAL STATEMENTS'!K116</f>
        <v>2772118.0521461186</v>
      </c>
      <c r="L164" s="1"/>
      <c r="M164" s="1"/>
      <c r="N164" s="1"/>
      <c r="O164" s="1"/>
      <c r="P164" s="1"/>
      <c r="Q164" s="1"/>
      <c r="R164" s="1"/>
      <c r="S164" s="1"/>
      <c r="T164" s="1"/>
      <c r="U164" s="1"/>
      <c r="V164" s="166" t="s">
        <v>445</v>
      </c>
      <c r="W164" s="1"/>
      <c r="X164" s="342">
        <f t="shared" ref="X164:AD164" si="28">E164</f>
        <v>0</v>
      </c>
      <c r="Y164" s="342">
        <f t="shared" si="28"/>
        <v>52896.885844748867</v>
      </c>
      <c r="Z164" s="342">
        <f t="shared" si="28"/>
        <v>211015.98721461179</v>
      </c>
      <c r="AA164" s="342">
        <f t="shared" si="28"/>
        <v>537014.20474885846</v>
      </c>
      <c r="AB164" s="342">
        <f t="shared" si="28"/>
        <v>1074912.7913242013</v>
      </c>
      <c r="AC164" s="342">
        <f t="shared" si="28"/>
        <v>1790481.5505022828</v>
      </c>
      <c r="AD164" s="342">
        <f t="shared" si="28"/>
        <v>2772118.0521461186</v>
      </c>
      <c r="AE164" s="1"/>
      <c r="AF164" s="3"/>
      <c r="AG164" s="3"/>
      <c r="AH164" s="3"/>
      <c r="AI164" s="3"/>
      <c r="AJ164" s="3"/>
      <c r="AK164" s="3"/>
      <c r="AL164" s="3"/>
      <c r="AM164" s="3"/>
      <c r="AN164" s="3"/>
    </row>
    <row r="165" spans="1:40" ht="14.25" customHeight="1">
      <c r="A165" s="1"/>
      <c r="B165" s="1"/>
      <c r="C165" s="166" t="s">
        <v>391</v>
      </c>
      <c r="D165" s="1"/>
      <c r="E165" s="342">
        <f>'FINANCIAL STATEMENTS'!E117</f>
        <v>52896.88584474886</v>
      </c>
      <c r="F165" s="342">
        <f>'FINANCIAL STATEMENTS'!F117</f>
        <v>211015.98721461179</v>
      </c>
      <c r="G165" s="342">
        <f>'FINANCIAL STATEMENTS'!G117</f>
        <v>537014.20474885846</v>
      </c>
      <c r="H165" s="342">
        <f>'FINANCIAL STATEMENTS'!H117</f>
        <v>1074912.7913242013</v>
      </c>
      <c r="I165" s="342">
        <f>'FINANCIAL STATEMENTS'!I117</f>
        <v>1790481.5505022828</v>
      </c>
      <c r="J165" s="342">
        <f>'FINANCIAL STATEMENTS'!J117</f>
        <v>2772118.0521461186</v>
      </c>
      <c r="K165" s="342">
        <f>'FINANCIAL STATEMENTS'!K117</f>
        <v>4006896.1914611873</v>
      </c>
      <c r="L165" s="1"/>
      <c r="M165" s="1"/>
      <c r="N165" s="1"/>
      <c r="O165" s="1"/>
      <c r="P165" s="1"/>
      <c r="Q165" s="1"/>
      <c r="R165" s="1"/>
      <c r="S165" s="1"/>
      <c r="T165" s="1"/>
      <c r="U165" s="1"/>
      <c r="V165" s="166" t="s">
        <v>446</v>
      </c>
      <c r="W165" s="1"/>
      <c r="X165" s="342">
        <f t="shared" ref="X165:AD165" si="29">E165</f>
        <v>52896.88584474886</v>
      </c>
      <c r="Y165" s="342">
        <f t="shared" si="29"/>
        <v>211015.98721461179</v>
      </c>
      <c r="Z165" s="342">
        <f t="shared" si="29"/>
        <v>537014.20474885846</v>
      </c>
      <c r="AA165" s="342">
        <f t="shared" si="29"/>
        <v>1074912.7913242013</v>
      </c>
      <c r="AB165" s="342">
        <f t="shared" si="29"/>
        <v>1790481.5505022828</v>
      </c>
      <c r="AC165" s="342">
        <f t="shared" si="29"/>
        <v>2772118.0521461186</v>
      </c>
      <c r="AD165" s="342">
        <f t="shared" si="29"/>
        <v>4006896.1914611873</v>
      </c>
      <c r="AE165" s="1"/>
      <c r="AF165" s="3"/>
      <c r="AG165" s="3"/>
      <c r="AH165" s="3"/>
      <c r="AI165" s="3"/>
      <c r="AJ165" s="3"/>
      <c r="AK165" s="3"/>
      <c r="AL165" s="3"/>
      <c r="AM165" s="3"/>
      <c r="AN165" s="3"/>
    </row>
    <row r="166" spans="1:40" ht="14.25" customHeight="1">
      <c r="A166" s="1"/>
      <c r="B166" s="1"/>
      <c r="C166" s="166"/>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3"/>
      <c r="AG166" s="3"/>
      <c r="AH166" s="3"/>
      <c r="AI166" s="3"/>
      <c r="AJ166" s="3"/>
      <c r="AK166" s="3"/>
      <c r="AL166" s="3"/>
      <c r="AM166" s="3"/>
      <c r="AN166" s="3"/>
    </row>
    <row r="167" spans="1:40" ht="14.25" customHeight="1">
      <c r="A167" s="1"/>
      <c r="B167" s="1"/>
      <c r="C167" s="166"/>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3"/>
      <c r="AG167" s="3"/>
      <c r="AH167" s="3"/>
      <c r="AI167" s="3"/>
      <c r="AJ167" s="3"/>
      <c r="AK167" s="3"/>
      <c r="AL167" s="3"/>
      <c r="AM167" s="3"/>
      <c r="AN167" s="3"/>
    </row>
    <row r="168" spans="1:40" ht="14.25" customHeight="1">
      <c r="A168" s="1"/>
      <c r="B168" s="1"/>
      <c r="C168" s="166"/>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3"/>
      <c r="AG168" s="3"/>
      <c r="AH168" s="3"/>
      <c r="AI168" s="3"/>
      <c r="AJ168" s="3"/>
      <c r="AK168" s="3"/>
      <c r="AL168" s="3"/>
      <c r="AM168" s="3"/>
      <c r="AN168" s="3"/>
    </row>
    <row r="169" spans="1:40" ht="14.25" customHeight="1">
      <c r="A169" s="1"/>
      <c r="B169" s="1"/>
      <c r="C169" s="166"/>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3"/>
      <c r="AG169" s="3"/>
      <c r="AH169" s="3"/>
      <c r="AI169" s="3"/>
      <c r="AJ169" s="3"/>
      <c r="AK169" s="3"/>
      <c r="AL169" s="3"/>
      <c r="AM169" s="3"/>
      <c r="AN169" s="3"/>
    </row>
    <row r="170" spans="1:4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3"/>
      <c r="AG170" s="3"/>
      <c r="AH170" s="3"/>
      <c r="AI170" s="3"/>
      <c r="AJ170" s="3"/>
      <c r="AK170" s="3"/>
      <c r="AL170" s="3"/>
      <c r="AM170" s="3"/>
      <c r="AN170" s="3"/>
    </row>
    <row r="171" spans="1:40"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3"/>
      <c r="AG171" s="3"/>
      <c r="AH171" s="3"/>
      <c r="AI171" s="3"/>
      <c r="AJ171" s="3"/>
      <c r="AK171" s="3"/>
      <c r="AL171" s="3"/>
      <c r="AM171" s="3"/>
      <c r="AN171" s="3"/>
    </row>
    <row r="172" spans="1:40"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3"/>
      <c r="AG172" s="3"/>
      <c r="AH172" s="3"/>
      <c r="AI172" s="3"/>
      <c r="AJ172" s="3"/>
      <c r="AK172" s="3"/>
      <c r="AL172" s="3"/>
      <c r="AM172" s="3"/>
      <c r="AN172" s="3"/>
    </row>
    <row r="173" spans="1:40" ht="17.25" customHeight="1">
      <c r="A173" s="1"/>
      <c r="B173" s="255" t="s">
        <v>447</v>
      </c>
      <c r="C173" s="1"/>
      <c r="D173" s="1"/>
      <c r="E173" s="1"/>
      <c r="F173" s="1"/>
      <c r="G173" s="1"/>
      <c r="H173" s="1"/>
      <c r="I173" s="1"/>
      <c r="J173" s="1"/>
      <c r="K173" s="1"/>
      <c r="L173" s="1"/>
      <c r="M173" s="1"/>
      <c r="N173" s="1"/>
      <c r="O173" s="1"/>
      <c r="P173" s="1"/>
      <c r="Q173" s="1"/>
      <c r="R173" s="1"/>
      <c r="S173" s="1"/>
      <c r="T173" s="1"/>
      <c r="U173" s="255" t="s">
        <v>448</v>
      </c>
      <c r="V173" s="1"/>
      <c r="W173" s="1"/>
      <c r="X173" s="1"/>
      <c r="Y173" s="1"/>
      <c r="Z173" s="1"/>
      <c r="AA173" s="1"/>
      <c r="AB173" s="1"/>
      <c r="AC173" s="1"/>
      <c r="AD173" s="1"/>
      <c r="AE173" s="1"/>
      <c r="AF173" s="3"/>
      <c r="AG173" s="3"/>
      <c r="AH173" s="3"/>
      <c r="AI173" s="3"/>
      <c r="AJ173" s="3"/>
      <c r="AK173" s="3"/>
      <c r="AL173" s="3"/>
      <c r="AM173" s="3"/>
      <c r="AN173" s="3"/>
    </row>
    <row r="174" spans="1:40"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3"/>
      <c r="AG174" s="3"/>
      <c r="AH174" s="3"/>
      <c r="AI174" s="3"/>
      <c r="AJ174" s="3"/>
      <c r="AK174" s="3"/>
      <c r="AL174" s="3"/>
      <c r="AM174" s="3"/>
      <c r="AN174" s="3"/>
    </row>
    <row r="175" spans="1:40" ht="16.5" customHeight="1">
      <c r="A175" s="1"/>
      <c r="B175" s="1"/>
      <c r="C175" s="1"/>
      <c r="D175" s="1"/>
      <c r="E175" s="66" t="s">
        <v>52</v>
      </c>
      <c r="F175" s="66" t="s">
        <v>53</v>
      </c>
      <c r="G175" s="66" t="s">
        <v>54</v>
      </c>
      <c r="H175" s="66" t="s">
        <v>55</v>
      </c>
      <c r="I175" s="66" t="s">
        <v>56</v>
      </c>
      <c r="J175" s="66" t="s">
        <v>57</v>
      </c>
      <c r="K175" s="66" t="s">
        <v>58</v>
      </c>
      <c r="L175" s="1"/>
      <c r="M175" s="1"/>
      <c r="N175" s="1"/>
      <c r="O175" s="1"/>
      <c r="P175" s="1"/>
      <c r="Q175" s="1"/>
      <c r="R175" s="1"/>
      <c r="S175" s="1"/>
      <c r="T175" s="1"/>
      <c r="U175" s="1"/>
      <c r="V175" s="1"/>
      <c r="W175" s="1"/>
      <c r="X175" s="66" t="s">
        <v>59</v>
      </c>
      <c r="Y175" s="66" t="s">
        <v>60</v>
      </c>
      <c r="Z175" s="66" t="s">
        <v>61</v>
      </c>
      <c r="AA175" s="66" t="s">
        <v>62</v>
      </c>
      <c r="AB175" s="66" t="s">
        <v>63</v>
      </c>
      <c r="AC175" s="66" t="s">
        <v>64</v>
      </c>
      <c r="AD175" s="66" t="s">
        <v>65</v>
      </c>
      <c r="AE175" s="1"/>
      <c r="AF175" s="3"/>
      <c r="AG175" s="3"/>
      <c r="AH175" s="3"/>
      <c r="AI175" s="3"/>
      <c r="AJ175" s="3"/>
      <c r="AK175" s="3"/>
      <c r="AL175" s="3"/>
      <c r="AM175" s="3"/>
      <c r="AN175" s="3"/>
    </row>
    <row r="176" spans="1:40" ht="14.25" customHeight="1">
      <c r="A176" s="1"/>
      <c r="B176" s="1"/>
      <c r="C176" s="121" t="s">
        <v>449</v>
      </c>
      <c r="D176" s="1"/>
      <c r="E176" s="1"/>
      <c r="F176" s="1"/>
      <c r="G176" s="1"/>
      <c r="H176" s="1"/>
      <c r="I176" s="1"/>
      <c r="J176" s="1"/>
      <c r="K176" s="1"/>
      <c r="L176" s="1"/>
      <c r="M176" s="1"/>
      <c r="N176" s="1"/>
      <c r="O176" s="1"/>
      <c r="P176" s="1"/>
      <c r="Q176" s="1"/>
      <c r="R176" s="1"/>
      <c r="S176" s="1"/>
      <c r="T176" s="1"/>
      <c r="U176" s="1"/>
      <c r="V176" s="121" t="s">
        <v>450</v>
      </c>
      <c r="W176" s="1"/>
      <c r="X176" s="1"/>
      <c r="Y176" s="1"/>
      <c r="Z176" s="1"/>
      <c r="AA176" s="1"/>
      <c r="AB176" s="1"/>
      <c r="AC176" s="1"/>
      <c r="AD176" s="1"/>
      <c r="AE176" s="1"/>
      <c r="AF176" s="3"/>
      <c r="AG176" s="3"/>
      <c r="AH176" s="3"/>
      <c r="AI176" s="3"/>
      <c r="AJ176" s="3"/>
      <c r="AK176" s="3"/>
      <c r="AL176" s="3"/>
      <c r="AM176" s="3"/>
      <c r="AN176" s="3"/>
    </row>
    <row r="177" spans="1:40" ht="14.25" customHeight="1">
      <c r="A177" s="1"/>
      <c r="B177" s="1"/>
      <c r="C177" s="234" t="s">
        <v>451</v>
      </c>
      <c r="D177" s="1"/>
      <c r="E177" s="344">
        <f>profile!I61</f>
        <v>0.41049382716049387</v>
      </c>
      <c r="F177" s="344">
        <f>profile!J61</f>
        <v>0.69102792632204391</v>
      </c>
      <c r="G177" s="344">
        <f>profile!K61</f>
        <v>0.70672514619883042</v>
      </c>
      <c r="H177" s="344">
        <f>profile!L61</f>
        <v>0.71796336379669723</v>
      </c>
      <c r="I177" s="344">
        <f>profile!M61</f>
        <v>0.7090469916556873</v>
      </c>
      <c r="J177" s="344">
        <f>profile!N61</f>
        <v>0.72312757201646094</v>
      </c>
      <c r="K177" s="344">
        <f>profile!O61</f>
        <v>0.73842965348601419</v>
      </c>
      <c r="L177" s="1"/>
      <c r="M177" s="1"/>
      <c r="N177" s="1"/>
      <c r="O177" s="1"/>
      <c r="P177" s="1"/>
      <c r="Q177" s="1"/>
      <c r="R177" s="1"/>
      <c r="S177" s="1"/>
      <c r="T177" s="1"/>
      <c r="U177" s="1"/>
      <c r="V177" s="234" t="s">
        <v>452</v>
      </c>
      <c r="W177" s="1"/>
      <c r="X177" s="344">
        <f t="shared" ref="X177:AD177" si="30">E177</f>
        <v>0.41049382716049387</v>
      </c>
      <c r="Y177" s="344">
        <f t="shared" si="30"/>
        <v>0.69102792632204391</v>
      </c>
      <c r="Z177" s="344">
        <f t="shared" si="30"/>
        <v>0.70672514619883042</v>
      </c>
      <c r="AA177" s="344">
        <f t="shared" si="30"/>
        <v>0.71796336379669723</v>
      </c>
      <c r="AB177" s="344">
        <f t="shared" si="30"/>
        <v>0.7090469916556873</v>
      </c>
      <c r="AC177" s="344">
        <f t="shared" si="30"/>
        <v>0.72312757201646094</v>
      </c>
      <c r="AD177" s="344">
        <f t="shared" si="30"/>
        <v>0.73842965348601419</v>
      </c>
      <c r="AE177" s="1"/>
      <c r="AF177" s="3"/>
      <c r="AG177" s="3"/>
      <c r="AH177" s="3"/>
      <c r="AI177" s="3"/>
      <c r="AJ177" s="3"/>
      <c r="AK177" s="3"/>
      <c r="AL177" s="3"/>
      <c r="AM177" s="3"/>
      <c r="AN177" s="3"/>
    </row>
    <row r="178" spans="1:40" ht="14.25" customHeight="1">
      <c r="A178" s="1"/>
      <c r="B178" s="1"/>
      <c r="C178" s="234" t="s">
        <v>453</v>
      </c>
      <c r="D178" s="1"/>
      <c r="E178" s="344">
        <f>profile!I62</f>
        <v>0.3981481481481482</v>
      </c>
      <c r="F178" s="344">
        <f>profile!J62</f>
        <v>0.68647256882550989</v>
      </c>
      <c r="G178" s="344">
        <f>profile!K62</f>
        <v>0.70469785575048738</v>
      </c>
      <c r="H178" s="344">
        <f>profile!L62</f>
        <v>0.71680094596761268</v>
      </c>
      <c r="I178" s="344">
        <f>profile!M62</f>
        <v>0.70826623725174442</v>
      </c>
      <c r="J178" s="344">
        <f>profile!N62</f>
        <v>0.72254526748971193</v>
      </c>
      <c r="K178" s="344">
        <f>profile!O62</f>
        <v>0.73796743603506887</v>
      </c>
      <c r="L178" s="1"/>
      <c r="M178" s="1"/>
      <c r="N178" s="1"/>
      <c r="O178" s="1"/>
      <c r="P178" s="1"/>
      <c r="Q178" s="1"/>
      <c r="R178" s="1"/>
      <c r="S178" s="1"/>
      <c r="T178" s="1"/>
      <c r="U178" s="1"/>
      <c r="V178" s="234" t="s">
        <v>454</v>
      </c>
      <c r="W178" s="1"/>
      <c r="X178" s="344">
        <f t="shared" ref="X178:AD178" si="31">E178</f>
        <v>0.3981481481481482</v>
      </c>
      <c r="Y178" s="344">
        <f t="shared" si="31"/>
        <v>0.68647256882550989</v>
      </c>
      <c r="Z178" s="344">
        <f t="shared" si="31"/>
        <v>0.70469785575048738</v>
      </c>
      <c r="AA178" s="344">
        <f t="shared" si="31"/>
        <v>0.71680094596761268</v>
      </c>
      <c r="AB178" s="344">
        <f t="shared" si="31"/>
        <v>0.70826623725174442</v>
      </c>
      <c r="AC178" s="344">
        <f t="shared" si="31"/>
        <v>0.72254526748971193</v>
      </c>
      <c r="AD178" s="344">
        <f t="shared" si="31"/>
        <v>0.73796743603506887</v>
      </c>
      <c r="AE178" s="1"/>
      <c r="AF178" s="3"/>
      <c r="AG178" s="3"/>
      <c r="AH178" s="3"/>
      <c r="AI178" s="3"/>
      <c r="AJ178" s="3"/>
      <c r="AK178" s="3"/>
      <c r="AL178" s="3"/>
      <c r="AM178" s="3"/>
      <c r="AN178" s="3"/>
    </row>
    <row r="179" spans="1:40" ht="14.25" customHeight="1">
      <c r="A179" s="1"/>
      <c r="B179" s="1"/>
      <c r="C179" s="234" t="s">
        <v>455</v>
      </c>
      <c r="D179" s="1"/>
      <c r="E179" s="344">
        <f>profile!I63</f>
        <v>0.29376543209876543</v>
      </c>
      <c r="F179" s="344">
        <f>profile!J63</f>
        <v>0.4686017033075856</v>
      </c>
      <c r="G179" s="344">
        <f>profile!K63</f>
        <v>0.47555886939571151</v>
      </c>
      <c r="H179" s="344">
        <f>profile!L63</f>
        <v>0.48201028138528146</v>
      </c>
      <c r="I179" s="344">
        <f>profile!M63</f>
        <v>0.47560581662030932</v>
      </c>
      <c r="J179" s="344">
        <f>profile!N63</f>
        <v>0.48482549382716045</v>
      </c>
      <c r="K179" s="344">
        <f>profile!O63</f>
        <v>0.49496004055585374</v>
      </c>
      <c r="L179" s="1"/>
      <c r="M179" s="1"/>
      <c r="N179" s="1"/>
      <c r="O179" s="1"/>
      <c r="P179" s="1"/>
      <c r="Q179" s="1"/>
      <c r="R179" s="1"/>
      <c r="S179" s="1"/>
      <c r="T179" s="1"/>
      <c r="U179" s="1"/>
      <c r="V179" s="234" t="s">
        <v>456</v>
      </c>
      <c r="W179" s="1"/>
      <c r="X179" s="344">
        <f t="shared" ref="X179:AD179" si="32">E179</f>
        <v>0.29376543209876543</v>
      </c>
      <c r="Y179" s="344">
        <f t="shared" si="32"/>
        <v>0.4686017033075856</v>
      </c>
      <c r="Z179" s="344">
        <f t="shared" si="32"/>
        <v>0.47555886939571151</v>
      </c>
      <c r="AA179" s="344">
        <f t="shared" si="32"/>
        <v>0.48201028138528146</v>
      </c>
      <c r="AB179" s="344">
        <f t="shared" si="32"/>
        <v>0.47560581662030932</v>
      </c>
      <c r="AC179" s="344">
        <f t="shared" si="32"/>
        <v>0.48482549382716045</v>
      </c>
      <c r="AD179" s="344">
        <f t="shared" si="32"/>
        <v>0.49496004055585374</v>
      </c>
      <c r="AE179" s="1"/>
      <c r="AF179" s="3"/>
      <c r="AG179" s="3"/>
      <c r="AH179" s="3"/>
      <c r="AI179" s="3"/>
      <c r="AJ179" s="3"/>
      <c r="AK179" s="3"/>
      <c r="AL179" s="3"/>
      <c r="AM179" s="3"/>
      <c r="AN179" s="3"/>
    </row>
    <row r="180" spans="1:40" ht="14.25" customHeight="1">
      <c r="A180" s="1"/>
      <c r="B180" s="1"/>
      <c r="C180" s="234" t="s">
        <v>457</v>
      </c>
      <c r="D180" s="1"/>
      <c r="E180" s="344">
        <f>profile!I64</f>
        <v>1.5214275438381497</v>
      </c>
      <c r="F180" s="344">
        <f>profile!J64</f>
        <v>4.3064981743565358</v>
      </c>
      <c r="G180" s="344">
        <f>profile!K64</f>
        <v>5.2609718727435668</v>
      </c>
      <c r="H180" s="344">
        <f>profile!L64</f>
        <v>5.0914965747090557</v>
      </c>
      <c r="I180" s="344">
        <f>profile!M64</f>
        <v>4.5215869395006054</v>
      </c>
      <c r="J180" s="344">
        <f>profile!N64</f>
        <v>4.0588913058121667</v>
      </c>
      <c r="K180" s="344">
        <f>profile!O64</f>
        <v>3.6380115536270541</v>
      </c>
      <c r="L180" s="1"/>
      <c r="M180" s="1"/>
      <c r="N180" s="1"/>
      <c r="O180" s="1"/>
      <c r="P180" s="1"/>
      <c r="Q180" s="1"/>
      <c r="R180" s="1"/>
      <c r="S180" s="1"/>
      <c r="T180" s="1"/>
      <c r="U180" s="1"/>
      <c r="V180" s="234" t="s">
        <v>458</v>
      </c>
      <c r="W180" s="1"/>
      <c r="X180" s="344">
        <f t="shared" ref="X180:AD180" si="33">E180</f>
        <v>1.5214275438381497</v>
      </c>
      <c r="Y180" s="344">
        <f t="shared" si="33"/>
        <v>4.3064981743565358</v>
      </c>
      <c r="Z180" s="344">
        <f t="shared" si="33"/>
        <v>5.2609718727435668</v>
      </c>
      <c r="AA180" s="344">
        <f t="shared" si="33"/>
        <v>5.0914965747090557</v>
      </c>
      <c r="AB180" s="344">
        <f t="shared" si="33"/>
        <v>4.5215869395006054</v>
      </c>
      <c r="AC180" s="344">
        <f t="shared" si="33"/>
        <v>4.0588913058121667</v>
      </c>
      <c r="AD180" s="344">
        <f t="shared" si="33"/>
        <v>3.6380115536270541</v>
      </c>
      <c r="AE180" s="1"/>
      <c r="AF180" s="3"/>
      <c r="AG180" s="3"/>
      <c r="AH180" s="3"/>
      <c r="AI180" s="3"/>
      <c r="AJ180" s="3"/>
      <c r="AK180" s="3"/>
      <c r="AL180" s="3"/>
      <c r="AM180" s="3"/>
      <c r="AN180" s="3"/>
    </row>
    <row r="181" spans="1:40"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3"/>
      <c r="AG181" s="3"/>
      <c r="AH181" s="3"/>
      <c r="AI181" s="3"/>
      <c r="AJ181" s="3"/>
      <c r="AK181" s="3"/>
      <c r="AL181" s="3"/>
      <c r="AM181" s="3"/>
      <c r="AN181" s="3"/>
    </row>
    <row r="182" spans="1:40" ht="14.25" customHeight="1">
      <c r="A182" s="1"/>
      <c r="B182" s="1"/>
      <c r="C182" s="121" t="s">
        <v>459</v>
      </c>
      <c r="D182" s="1"/>
      <c r="E182" s="1"/>
      <c r="F182" s="1"/>
      <c r="G182" s="1"/>
      <c r="H182" s="1"/>
      <c r="I182" s="1"/>
      <c r="J182" s="1"/>
      <c r="K182" s="1"/>
      <c r="L182" s="1"/>
      <c r="M182" s="1"/>
      <c r="N182" s="1"/>
      <c r="O182" s="1"/>
      <c r="P182" s="1"/>
      <c r="Q182" s="1"/>
      <c r="R182" s="1"/>
      <c r="S182" s="1"/>
      <c r="T182" s="1"/>
      <c r="U182" s="1"/>
      <c r="V182" s="121" t="s">
        <v>460</v>
      </c>
      <c r="W182" s="1"/>
      <c r="X182" s="1"/>
      <c r="Y182" s="1"/>
      <c r="Z182" s="1"/>
      <c r="AA182" s="1"/>
      <c r="AB182" s="1"/>
      <c r="AC182" s="1"/>
      <c r="AD182" s="1"/>
      <c r="AE182" s="1"/>
      <c r="AF182" s="3"/>
      <c r="AG182" s="3"/>
      <c r="AH182" s="3"/>
      <c r="AI182" s="3"/>
      <c r="AJ182" s="3"/>
      <c r="AK182" s="3"/>
      <c r="AL182" s="3"/>
      <c r="AM182" s="3"/>
      <c r="AN182" s="3"/>
    </row>
    <row r="183" spans="1:40" ht="14.25" customHeight="1">
      <c r="A183" s="1"/>
      <c r="B183" s="1"/>
      <c r="C183" s="234" t="s">
        <v>317</v>
      </c>
      <c r="D183" s="1"/>
      <c r="E183" s="344" t="str">
        <f>profile!I68</f>
        <v>Μ/Δ</v>
      </c>
      <c r="F183" s="344">
        <f>profile!J68</f>
        <v>2.1166666666666654</v>
      </c>
      <c r="G183" s="344">
        <f>profile!K68</f>
        <v>1.5401069518716586</v>
      </c>
      <c r="H183" s="344">
        <f>profile!L68</f>
        <v>0.94526315789473725</v>
      </c>
      <c r="I183" s="344">
        <f>profile!M68</f>
        <v>0.64285714285714235</v>
      </c>
      <c r="J183" s="344">
        <f>profile!N68</f>
        <v>0.48221343873517797</v>
      </c>
      <c r="K183" s="344">
        <f>profile!O68</f>
        <v>0.37999999999999989</v>
      </c>
      <c r="L183" s="1"/>
      <c r="M183" s="1"/>
      <c r="N183" s="1"/>
      <c r="O183" s="1"/>
      <c r="P183" s="1"/>
      <c r="Q183" s="1"/>
      <c r="R183" s="1"/>
      <c r="S183" s="1"/>
      <c r="T183" s="1"/>
      <c r="U183" s="1"/>
      <c r="V183" s="234" t="s">
        <v>411</v>
      </c>
      <c r="W183" s="1"/>
      <c r="X183" s="344" t="str">
        <f t="shared" ref="X183:AD183" si="34">E183</f>
        <v>Μ/Δ</v>
      </c>
      <c r="Y183" s="344">
        <f t="shared" si="34"/>
        <v>2.1166666666666654</v>
      </c>
      <c r="Z183" s="344">
        <f t="shared" si="34"/>
        <v>1.5401069518716586</v>
      </c>
      <c r="AA183" s="344">
        <f t="shared" si="34"/>
        <v>0.94526315789473725</v>
      </c>
      <c r="AB183" s="344">
        <f t="shared" si="34"/>
        <v>0.64285714285714235</v>
      </c>
      <c r="AC183" s="344">
        <f t="shared" si="34"/>
        <v>0.48221343873517797</v>
      </c>
      <c r="AD183" s="344">
        <f t="shared" si="34"/>
        <v>0.37999999999999989</v>
      </c>
      <c r="AE183" s="1"/>
      <c r="AF183" s="3"/>
      <c r="AG183" s="3"/>
      <c r="AH183" s="3"/>
      <c r="AI183" s="3"/>
      <c r="AJ183" s="3"/>
      <c r="AK183" s="3"/>
      <c r="AL183" s="3"/>
      <c r="AM183" s="3"/>
      <c r="AN183" s="3"/>
    </row>
    <row r="184" spans="1:40" ht="14.25" customHeight="1">
      <c r="A184" s="1"/>
      <c r="B184" s="1"/>
      <c r="C184" s="234" t="s">
        <v>319</v>
      </c>
      <c r="D184" s="1"/>
      <c r="E184" s="344" t="str">
        <f>profile!I68</f>
        <v>Μ/Δ</v>
      </c>
      <c r="F184" s="344">
        <f>profile!J68</f>
        <v>2.1166666666666654</v>
      </c>
      <c r="G184" s="344">
        <f>profile!K68</f>
        <v>1.5401069518716586</v>
      </c>
      <c r="H184" s="344">
        <f>profile!L68</f>
        <v>0.94526315789473725</v>
      </c>
      <c r="I184" s="344">
        <f>profile!M68</f>
        <v>0.64285714285714235</v>
      </c>
      <c r="J184" s="344">
        <f>profile!N68</f>
        <v>0.48221343873517797</v>
      </c>
      <c r="K184" s="344">
        <f>profile!O68</f>
        <v>0.37999999999999989</v>
      </c>
      <c r="L184" s="1"/>
      <c r="M184" s="1"/>
      <c r="N184" s="1"/>
      <c r="O184" s="1"/>
      <c r="P184" s="1"/>
      <c r="Q184" s="1"/>
      <c r="R184" s="1"/>
      <c r="S184" s="1"/>
      <c r="T184" s="1"/>
      <c r="U184" s="1"/>
      <c r="V184" s="345" t="s">
        <v>79</v>
      </c>
      <c r="W184" s="1"/>
      <c r="X184" s="344" t="str">
        <f t="shared" ref="X184:AD184" si="35">E184</f>
        <v>Μ/Δ</v>
      </c>
      <c r="Y184" s="344">
        <f t="shared" si="35"/>
        <v>2.1166666666666654</v>
      </c>
      <c r="Z184" s="344">
        <f t="shared" si="35"/>
        <v>1.5401069518716586</v>
      </c>
      <c r="AA184" s="344">
        <f t="shared" si="35"/>
        <v>0.94526315789473725</v>
      </c>
      <c r="AB184" s="344">
        <f t="shared" si="35"/>
        <v>0.64285714285714235</v>
      </c>
      <c r="AC184" s="344">
        <f t="shared" si="35"/>
        <v>0.48221343873517797</v>
      </c>
      <c r="AD184" s="344">
        <f t="shared" si="35"/>
        <v>0.37999999999999989</v>
      </c>
      <c r="AE184" s="1"/>
      <c r="AF184" s="3"/>
      <c r="AG184" s="3"/>
      <c r="AH184" s="3"/>
      <c r="AI184" s="3"/>
      <c r="AJ184" s="3"/>
      <c r="AK184" s="3"/>
      <c r="AL184" s="3"/>
      <c r="AM184" s="3"/>
      <c r="AN184" s="3"/>
    </row>
    <row r="185" spans="1:40" ht="14.25" customHeight="1">
      <c r="A185" s="1"/>
      <c r="B185" s="1"/>
      <c r="C185" s="234" t="s">
        <v>322</v>
      </c>
      <c r="D185" s="1"/>
      <c r="E185" s="344" t="str">
        <f>profile!I69</f>
        <v>Μ/Δ</v>
      </c>
      <c r="F185" s="344">
        <f>profile!J69</f>
        <v>0.63350785340314131</v>
      </c>
      <c r="G185" s="344">
        <f>profile!K69</f>
        <v>1.4110576923076925</v>
      </c>
      <c r="H185" s="344">
        <f>profile!L69</f>
        <v>0.87072116982386172</v>
      </c>
      <c r="I185" s="344">
        <f>profile!M69</f>
        <v>0.69479481257772258</v>
      </c>
      <c r="J185" s="344">
        <f>profile!N69</f>
        <v>0.41048218029350103</v>
      </c>
      <c r="K185" s="344">
        <f>profile!O69</f>
        <v>0.30373067776456608</v>
      </c>
      <c r="L185" s="1"/>
      <c r="M185" s="1"/>
      <c r="N185" s="1"/>
      <c r="O185" s="1"/>
      <c r="P185" s="1"/>
      <c r="Q185" s="1"/>
      <c r="R185" s="1"/>
      <c r="S185" s="1"/>
      <c r="T185" s="1"/>
      <c r="U185" s="1"/>
      <c r="V185" s="234" t="s">
        <v>461</v>
      </c>
      <c r="W185" s="1"/>
      <c r="X185" s="344" t="str">
        <f t="shared" ref="X185:AD185" si="36">E185</f>
        <v>Μ/Δ</v>
      </c>
      <c r="Y185" s="344">
        <f t="shared" si="36"/>
        <v>0.63350785340314131</v>
      </c>
      <c r="Z185" s="344">
        <f t="shared" si="36"/>
        <v>1.4110576923076925</v>
      </c>
      <c r="AA185" s="344">
        <f t="shared" si="36"/>
        <v>0.87072116982386172</v>
      </c>
      <c r="AB185" s="344">
        <f t="shared" si="36"/>
        <v>0.69479481257772258</v>
      </c>
      <c r="AC185" s="344">
        <f t="shared" si="36"/>
        <v>0.41048218029350103</v>
      </c>
      <c r="AD185" s="344">
        <f t="shared" si="36"/>
        <v>0.30373067776456608</v>
      </c>
      <c r="AE185" s="1"/>
      <c r="AF185" s="3"/>
      <c r="AG185" s="3"/>
      <c r="AH185" s="3"/>
      <c r="AI185" s="3"/>
      <c r="AJ185" s="3"/>
      <c r="AK185" s="3"/>
      <c r="AL185" s="3"/>
      <c r="AM185" s="3"/>
      <c r="AN185" s="3"/>
    </row>
    <row r="186" spans="1:40" ht="14.25" customHeight="1">
      <c r="A186" s="1"/>
      <c r="B186" s="1"/>
      <c r="C186" s="234" t="s">
        <v>323</v>
      </c>
      <c r="D186" s="1"/>
      <c r="E186" s="344" t="str">
        <f>profile!I70</f>
        <v>Μ/Δ</v>
      </c>
      <c r="F186" s="344">
        <f>profile!J70</f>
        <v>4.2466165413533794</v>
      </c>
      <c r="G186" s="344">
        <f>profile!K70</f>
        <v>1.5978073946689606</v>
      </c>
      <c r="H186" s="344">
        <f>profile!L70</f>
        <v>0.97619638670528275</v>
      </c>
      <c r="I186" s="344">
        <f>profile!M70</f>
        <v>0.62245453403492035</v>
      </c>
      <c r="J186" s="344">
        <f>profile!N70</f>
        <v>0.51164791301056423</v>
      </c>
      <c r="K186" s="344">
        <f>profile!O70</f>
        <v>0.4092021397678125</v>
      </c>
      <c r="L186" s="1"/>
      <c r="M186" s="1"/>
      <c r="N186" s="1"/>
      <c r="O186" s="1"/>
      <c r="P186" s="1"/>
      <c r="Q186" s="1"/>
      <c r="R186" s="1"/>
      <c r="S186" s="1"/>
      <c r="T186" s="1"/>
      <c r="U186" s="1"/>
      <c r="V186" s="234" t="s">
        <v>462</v>
      </c>
      <c r="W186" s="1"/>
      <c r="X186" s="344" t="str">
        <f t="shared" ref="X186:AD186" si="37">E186</f>
        <v>Μ/Δ</v>
      </c>
      <c r="Y186" s="344">
        <f t="shared" si="37"/>
        <v>4.2466165413533794</v>
      </c>
      <c r="Z186" s="344">
        <f t="shared" si="37"/>
        <v>1.5978073946689606</v>
      </c>
      <c r="AA186" s="344">
        <f t="shared" si="37"/>
        <v>0.97619638670528275</v>
      </c>
      <c r="AB186" s="344">
        <f t="shared" si="37"/>
        <v>0.62245453403492035</v>
      </c>
      <c r="AC186" s="344">
        <f t="shared" si="37"/>
        <v>0.51164791301056423</v>
      </c>
      <c r="AD186" s="344">
        <f t="shared" si="37"/>
        <v>0.4092021397678125</v>
      </c>
      <c r="AE186" s="1"/>
      <c r="AF186" s="3"/>
      <c r="AG186" s="3"/>
      <c r="AH186" s="3"/>
      <c r="AI186" s="3"/>
      <c r="AJ186" s="3"/>
      <c r="AK186" s="3"/>
      <c r="AL186" s="3"/>
      <c r="AM186" s="3"/>
      <c r="AN186" s="3"/>
    </row>
    <row r="187" spans="1:40"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3"/>
      <c r="AG187" s="3"/>
      <c r="AH187" s="3"/>
      <c r="AI187" s="3"/>
      <c r="AJ187" s="3"/>
      <c r="AK187" s="3"/>
      <c r="AL187" s="3"/>
      <c r="AM187" s="3"/>
      <c r="AN187" s="3"/>
    </row>
    <row r="188" spans="1:40"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3"/>
      <c r="AG188" s="3"/>
      <c r="AH188" s="3"/>
      <c r="AI188" s="3"/>
      <c r="AJ188" s="3"/>
      <c r="AK188" s="3"/>
      <c r="AL188" s="3"/>
      <c r="AM188" s="3"/>
      <c r="AN188" s="3"/>
    </row>
    <row r="189" spans="1:40"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3"/>
      <c r="AG189" s="3"/>
      <c r="AH189" s="3"/>
      <c r="AI189" s="3"/>
      <c r="AJ189" s="3"/>
      <c r="AK189" s="3"/>
      <c r="AL189" s="3"/>
      <c r="AM189" s="3"/>
      <c r="AN189" s="3"/>
    </row>
    <row r="190" spans="1:4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3"/>
      <c r="AG190" s="3"/>
      <c r="AH190" s="3"/>
      <c r="AI190" s="3"/>
      <c r="AJ190" s="3"/>
      <c r="AK190" s="3"/>
      <c r="AL190" s="3"/>
      <c r="AM190" s="3"/>
      <c r="AN190" s="3"/>
    </row>
    <row r="191" spans="1:40"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3"/>
      <c r="AG191" s="3"/>
      <c r="AH191" s="3"/>
      <c r="AI191" s="3"/>
      <c r="AJ191" s="3"/>
      <c r="AK191" s="3"/>
      <c r="AL191" s="3"/>
      <c r="AM191" s="3"/>
      <c r="AN191" s="3"/>
    </row>
    <row r="192" spans="1:40"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3"/>
      <c r="AG192" s="3"/>
      <c r="AH192" s="3"/>
      <c r="AI192" s="3"/>
      <c r="AJ192" s="3"/>
      <c r="AK192" s="3"/>
      <c r="AL192" s="3"/>
      <c r="AM192" s="3"/>
      <c r="AN192" s="3"/>
    </row>
    <row r="193" spans="1:40"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3"/>
      <c r="AG193" s="3"/>
      <c r="AH193" s="3"/>
      <c r="AI193" s="3"/>
      <c r="AJ193" s="3"/>
      <c r="AK193" s="3"/>
      <c r="AL193" s="3"/>
      <c r="AM193" s="3"/>
      <c r="AN193" s="3"/>
    </row>
    <row r="194" spans="1:40"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3"/>
      <c r="AG194" s="3"/>
      <c r="AH194" s="3"/>
      <c r="AI194" s="3"/>
      <c r="AJ194" s="3"/>
      <c r="AK194" s="3"/>
      <c r="AL194" s="3"/>
      <c r="AM194" s="3"/>
      <c r="AN194" s="3"/>
    </row>
    <row r="195" spans="1:40"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3"/>
      <c r="AG195" s="3"/>
      <c r="AH195" s="3"/>
      <c r="AI195" s="3"/>
      <c r="AJ195" s="3"/>
      <c r="AK195" s="3"/>
      <c r="AL195" s="3"/>
      <c r="AM195" s="3"/>
      <c r="AN195" s="3"/>
    </row>
    <row r="196" spans="1:40"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3"/>
      <c r="AG196" s="3"/>
      <c r="AH196" s="3"/>
      <c r="AI196" s="3"/>
      <c r="AJ196" s="3"/>
      <c r="AK196" s="3"/>
      <c r="AL196" s="3"/>
      <c r="AM196" s="3"/>
      <c r="AN196" s="3"/>
    </row>
    <row r="197" spans="1:40"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3"/>
      <c r="AG197" s="3"/>
      <c r="AH197" s="3"/>
      <c r="AI197" s="3"/>
      <c r="AJ197" s="3"/>
      <c r="AK197" s="3"/>
      <c r="AL197" s="3"/>
      <c r="AM197" s="3"/>
      <c r="AN197" s="3"/>
    </row>
    <row r="198" spans="1:40"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3"/>
      <c r="AG198" s="3"/>
      <c r="AH198" s="3"/>
      <c r="AI198" s="3"/>
      <c r="AJ198" s="3"/>
      <c r="AK198" s="3"/>
      <c r="AL198" s="3"/>
      <c r="AM198" s="3"/>
      <c r="AN198" s="3"/>
    </row>
    <row r="199" spans="1:40"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3"/>
      <c r="AG199" s="3"/>
      <c r="AH199" s="3"/>
      <c r="AI199" s="3"/>
      <c r="AJ199" s="3"/>
      <c r="AK199" s="3"/>
      <c r="AL199" s="3"/>
      <c r="AM199" s="3"/>
      <c r="AN199" s="3"/>
    </row>
    <row r="200" spans="1:4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3"/>
      <c r="AG200" s="3"/>
      <c r="AH200" s="3"/>
      <c r="AI200" s="3"/>
      <c r="AJ200" s="3"/>
      <c r="AK200" s="3"/>
      <c r="AL200" s="3"/>
      <c r="AM200" s="3"/>
      <c r="AN200" s="3"/>
    </row>
    <row r="201" spans="1:40"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3"/>
      <c r="AG201" s="3"/>
      <c r="AH201" s="3"/>
      <c r="AI201" s="3"/>
      <c r="AJ201" s="3"/>
      <c r="AK201" s="3"/>
      <c r="AL201" s="3"/>
      <c r="AM201" s="3"/>
      <c r="AN201" s="3"/>
    </row>
    <row r="202" spans="1:40" ht="17.25" customHeight="1">
      <c r="A202" s="9"/>
      <c r="B202" s="255"/>
      <c r="C202" s="9"/>
      <c r="D202" s="9"/>
      <c r="E202" s="9"/>
      <c r="F202" s="9"/>
      <c r="G202" s="9"/>
      <c r="H202" s="9"/>
      <c r="I202" s="9"/>
      <c r="J202" s="9"/>
      <c r="K202" s="9"/>
      <c r="L202" s="9"/>
      <c r="M202" s="9"/>
      <c r="N202" s="9"/>
      <c r="O202" s="9"/>
      <c r="P202" s="9"/>
      <c r="Q202" s="9"/>
      <c r="R202" s="9"/>
      <c r="S202" s="9"/>
      <c r="T202" s="9"/>
      <c r="U202" s="255"/>
      <c r="V202" s="9"/>
      <c r="W202" s="9"/>
      <c r="X202" s="9"/>
      <c r="Y202" s="9"/>
      <c r="Z202" s="9"/>
      <c r="AA202" s="9"/>
      <c r="AB202" s="9"/>
      <c r="AC202" s="9"/>
      <c r="AD202" s="9"/>
      <c r="AE202" s="9"/>
      <c r="AF202" s="3"/>
      <c r="AG202" s="3"/>
      <c r="AH202" s="3"/>
      <c r="AI202" s="3"/>
      <c r="AJ202" s="3"/>
      <c r="AK202" s="3"/>
      <c r="AL202" s="3"/>
      <c r="AM202" s="3"/>
      <c r="AN202" s="3"/>
    </row>
    <row r="203" spans="1:40" ht="13.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3"/>
      <c r="AG203" s="3"/>
      <c r="AH203" s="3"/>
      <c r="AI203" s="3"/>
      <c r="AJ203" s="3"/>
      <c r="AK203" s="3"/>
      <c r="AL203" s="3"/>
      <c r="AM203" s="3"/>
      <c r="AN203" s="3"/>
    </row>
    <row r="204" spans="1:40" ht="13.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3"/>
      <c r="AG204" s="3"/>
      <c r="AH204" s="3"/>
      <c r="AI204" s="3"/>
      <c r="AJ204" s="3"/>
      <c r="AK204" s="3"/>
      <c r="AL204" s="3"/>
      <c r="AM204" s="3"/>
      <c r="AN204" s="3"/>
    </row>
    <row r="205" spans="1:40" ht="13.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3"/>
      <c r="AG205" s="3"/>
      <c r="AH205" s="3"/>
      <c r="AI205" s="3"/>
      <c r="AJ205" s="3"/>
      <c r="AK205" s="3"/>
      <c r="AL205" s="3"/>
      <c r="AM205" s="3"/>
      <c r="AN205" s="3"/>
    </row>
    <row r="206" spans="1:40" ht="17.25" customHeight="1">
      <c r="A206" s="9"/>
      <c r="B206" s="255" t="s">
        <v>463</v>
      </c>
      <c r="C206" s="9"/>
      <c r="D206" s="9"/>
      <c r="E206" s="9"/>
      <c r="F206" s="9"/>
      <c r="G206" s="9"/>
      <c r="H206" s="9"/>
      <c r="I206" s="9"/>
      <c r="J206" s="9"/>
      <c r="K206" s="9"/>
      <c r="L206" s="9"/>
      <c r="M206" s="9"/>
      <c r="N206" s="9"/>
      <c r="O206" s="9"/>
      <c r="P206" s="9"/>
      <c r="Q206" s="9"/>
      <c r="R206" s="9"/>
      <c r="S206" s="9"/>
      <c r="T206" s="9"/>
      <c r="U206" s="255" t="s">
        <v>464</v>
      </c>
      <c r="V206" s="9"/>
      <c r="W206" s="9"/>
      <c r="X206" s="9"/>
      <c r="Y206" s="9"/>
      <c r="Z206" s="9"/>
      <c r="AA206" s="9"/>
      <c r="AB206" s="9"/>
      <c r="AC206" s="9"/>
      <c r="AD206" s="9"/>
      <c r="AE206" s="9"/>
      <c r="AF206" s="3"/>
      <c r="AG206" s="3"/>
      <c r="AH206" s="3"/>
      <c r="AI206" s="3"/>
      <c r="AJ206" s="3"/>
      <c r="AK206" s="3"/>
      <c r="AL206" s="3"/>
      <c r="AM206" s="3"/>
      <c r="AN206" s="3"/>
    </row>
    <row r="207" spans="1:40" ht="13.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3"/>
      <c r="AG207" s="3"/>
      <c r="AH207" s="3"/>
      <c r="AI207" s="3"/>
      <c r="AJ207" s="3"/>
      <c r="AK207" s="3"/>
      <c r="AL207" s="3"/>
      <c r="AM207" s="3"/>
      <c r="AN207" s="3"/>
    </row>
    <row r="208" spans="1:40" ht="13.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3"/>
      <c r="AG208" s="3"/>
      <c r="AH208" s="3"/>
      <c r="AI208" s="3"/>
      <c r="AJ208" s="3"/>
      <c r="AK208" s="3"/>
      <c r="AL208" s="3"/>
      <c r="AM208" s="3"/>
      <c r="AN208" s="3"/>
    </row>
    <row r="209" spans="1:40" ht="14.25" customHeight="1">
      <c r="A209" s="9"/>
      <c r="B209" s="9"/>
      <c r="C209" s="121" t="str">
        <f>Cap_Ex!C9</f>
        <v>Αγορές χρήσης Πάγιου ενεργητικού</v>
      </c>
      <c r="D209" s="1"/>
      <c r="E209" s="342">
        <f>Cap_Ex!E9</f>
        <v>9000</v>
      </c>
      <c r="F209" s="342">
        <f>Cap_Ex!F9</f>
        <v>1800</v>
      </c>
      <c r="G209" s="342">
        <f>Cap_Ex!G9</f>
        <v>1800</v>
      </c>
      <c r="H209" s="342">
        <f>Cap_Ex!H9</f>
        <v>1800</v>
      </c>
      <c r="I209" s="342">
        <f>Cap_Ex!I9</f>
        <v>1800</v>
      </c>
      <c r="J209" s="342">
        <f>Cap_Ex!J9</f>
        <v>2000</v>
      </c>
      <c r="K209" s="342">
        <f>Cap_Ex!K9</f>
        <v>2000</v>
      </c>
      <c r="L209" s="9"/>
      <c r="M209" s="9"/>
      <c r="N209" s="9"/>
      <c r="O209" s="9"/>
      <c r="P209" s="9"/>
      <c r="Q209" s="9"/>
      <c r="R209" s="9"/>
      <c r="S209" s="9"/>
      <c r="T209" s="9"/>
      <c r="U209" s="9"/>
      <c r="V209" s="121" t="str">
        <f>Cap_Ex!Q9</f>
        <v>Capital Expenditures</v>
      </c>
      <c r="W209" s="1"/>
      <c r="X209" s="342">
        <f>Cap_Ex!S9</f>
        <v>9000</v>
      </c>
      <c r="Y209" s="342">
        <f>Cap_Ex!T9</f>
        <v>1800</v>
      </c>
      <c r="Z209" s="342">
        <f>Cap_Ex!U9</f>
        <v>1800</v>
      </c>
      <c r="AA209" s="342">
        <f>Cap_Ex!V9</f>
        <v>1800</v>
      </c>
      <c r="AB209" s="342">
        <f>Cap_Ex!W9</f>
        <v>1800</v>
      </c>
      <c r="AC209" s="342">
        <f>Cap_Ex!X9</f>
        <v>2000</v>
      </c>
      <c r="AD209" s="342">
        <f>Cap_Ex!Y9</f>
        <v>2000</v>
      </c>
      <c r="AE209" s="9"/>
      <c r="AF209" s="3"/>
      <c r="AG209" s="3"/>
      <c r="AH209" s="3"/>
      <c r="AI209" s="3"/>
      <c r="AJ209" s="3"/>
      <c r="AK209" s="3"/>
      <c r="AL209" s="3"/>
      <c r="AM209" s="3"/>
      <c r="AN209" s="3"/>
    </row>
    <row r="210" spans="1:40" ht="14.25" customHeight="1">
      <c r="A210" s="9"/>
      <c r="B210" s="9"/>
      <c r="C210" s="1"/>
      <c r="D210" s="1"/>
      <c r="E210" s="1"/>
      <c r="F210" s="1"/>
      <c r="G210" s="1"/>
      <c r="H210" s="1"/>
      <c r="I210" s="1"/>
      <c r="J210" s="1"/>
      <c r="K210" s="1"/>
      <c r="L210" s="9"/>
      <c r="M210" s="9"/>
      <c r="N210" s="9"/>
      <c r="O210" s="9"/>
      <c r="P210" s="9"/>
      <c r="Q210" s="9"/>
      <c r="R210" s="9"/>
      <c r="S210" s="9"/>
      <c r="T210" s="9"/>
      <c r="U210" s="9"/>
      <c r="V210" s="1"/>
      <c r="W210" s="1"/>
      <c r="X210" s="1"/>
      <c r="Y210" s="1"/>
      <c r="Z210" s="1"/>
      <c r="AA210" s="1"/>
      <c r="AB210" s="1"/>
      <c r="AC210" s="1"/>
      <c r="AD210" s="1"/>
      <c r="AE210" s="9"/>
      <c r="AF210" s="3"/>
      <c r="AG210" s="3"/>
      <c r="AH210" s="3"/>
      <c r="AI210" s="3"/>
      <c r="AJ210" s="3"/>
      <c r="AK210" s="3"/>
      <c r="AL210" s="3"/>
      <c r="AM210" s="3"/>
      <c r="AN210" s="3"/>
    </row>
    <row r="211" spans="1:40" ht="13.5" customHeight="1">
      <c r="A211" s="9"/>
      <c r="B211" s="9"/>
      <c r="C211" s="266" t="str">
        <f>Cap_Ex!C11</f>
        <v>Εδαφικές εγκαταστάσεις (Γη)</v>
      </c>
      <c r="D211" s="131"/>
      <c r="E211" s="341">
        <f>Cap_Ex!E11</f>
        <v>0</v>
      </c>
      <c r="F211" s="341">
        <f>Cap_Ex!F11</f>
        <v>0</v>
      </c>
      <c r="G211" s="341">
        <f>Cap_Ex!G11</f>
        <v>0</v>
      </c>
      <c r="H211" s="341">
        <f>Cap_Ex!H11</f>
        <v>0</v>
      </c>
      <c r="I211" s="341">
        <f>Cap_Ex!I11</f>
        <v>0</v>
      </c>
      <c r="J211" s="341">
        <f>Cap_Ex!J11</f>
        <v>0</v>
      </c>
      <c r="K211" s="341">
        <f>Cap_Ex!K11</f>
        <v>0</v>
      </c>
      <c r="L211" s="9"/>
      <c r="M211" s="9"/>
      <c r="N211" s="9"/>
      <c r="O211" s="9"/>
      <c r="P211" s="9"/>
      <c r="Q211" s="9"/>
      <c r="R211" s="9"/>
      <c r="S211" s="9"/>
      <c r="T211" s="9"/>
      <c r="U211" s="9"/>
      <c r="V211" s="266" t="str">
        <f>Cap_Ex!Q11</f>
        <v>Land lots</v>
      </c>
      <c r="W211" s="131"/>
      <c r="X211" s="341">
        <f>Cap_Ex!S11</f>
        <v>0</v>
      </c>
      <c r="Y211" s="341">
        <f>Cap_Ex!T11</f>
        <v>0</v>
      </c>
      <c r="Z211" s="341">
        <f>Cap_Ex!U11</f>
        <v>0</v>
      </c>
      <c r="AA211" s="341">
        <f>Cap_Ex!V11</f>
        <v>0</v>
      </c>
      <c r="AB211" s="341">
        <f>Cap_Ex!W11</f>
        <v>0</v>
      </c>
      <c r="AC211" s="341">
        <f>Cap_Ex!X11</f>
        <v>0</v>
      </c>
      <c r="AD211" s="341">
        <f>Cap_Ex!Y11</f>
        <v>0</v>
      </c>
      <c r="AE211" s="9"/>
      <c r="AF211" s="3"/>
      <c r="AG211" s="3"/>
      <c r="AH211" s="3"/>
      <c r="AI211" s="3"/>
      <c r="AJ211" s="3"/>
      <c r="AK211" s="3"/>
      <c r="AL211" s="3"/>
      <c r="AM211" s="3"/>
      <c r="AN211" s="3"/>
    </row>
    <row r="212" spans="1:40" ht="13.5" customHeight="1">
      <c r="A212" s="9"/>
      <c r="B212" s="9"/>
      <c r="C212" s="266" t="str">
        <f>Cap_Ex!C12</f>
        <v>Κτίρια &amp; τεχνικά έργα</v>
      </c>
      <c r="D212" s="131"/>
      <c r="E212" s="341">
        <f>Cap_Ex!E12</f>
        <v>0</v>
      </c>
      <c r="F212" s="341">
        <f>Cap_Ex!F12</f>
        <v>0</v>
      </c>
      <c r="G212" s="341">
        <f>Cap_Ex!G12</f>
        <v>0</v>
      </c>
      <c r="H212" s="341">
        <f>Cap_Ex!H12</f>
        <v>0</v>
      </c>
      <c r="I212" s="341">
        <f>Cap_Ex!I12</f>
        <v>0</v>
      </c>
      <c r="J212" s="341">
        <f>Cap_Ex!J12</f>
        <v>0</v>
      </c>
      <c r="K212" s="341">
        <f>Cap_Ex!K12</f>
        <v>0</v>
      </c>
      <c r="L212" s="9"/>
      <c r="M212" s="9"/>
      <c r="N212" s="9"/>
      <c r="O212" s="9"/>
      <c r="P212" s="9"/>
      <c r="Q212" s="9"/>
      <c r="R212" s="9"/>
      <c r="S212" s="9"/>
      <c r="T212" s="9"/>
      <c r="U212" s="9"/>
      <c r="V212" s="266" t="str">
        <f>Cap_Ex!Q12</f>
        <v>Buildings</v>
      </c>
      <c r="W212" s="131"/>
      <c r="X212" s="341">
        <f>Cap_Ex!S12</f>
        <v>0</v>
      </c>
      <c r="Y212" s="341">
        <f>Cap_Ex!T12</f>
        <v>1000</v>
      </c>
      <c r="Z212" s="341">
        <f>Cap_Ex!U12</f>
        <v>1000</v>
      </c>
      <c r="AA212" s="341">
        <f>Cap_Ex!V12</f>
        <v>1000</v>
      </c>
      <c r="AB212" s="341">
        <f>Cap_Ex!W12</f>
        <v>1000</v>
      </c>
      <c r="AC212" s="341">
        <f>Cap_Ex!X12</f>
        <v>0</v>
      </c>
      <c r="AD212" s="341">
        <f>Cap_Ex!Y12</f>
        <v>0</v>
      </c>
      <c r="AE212" s="9"/>
      <c r="AF212" s="3"/>
      <c r="AG212" s="3"/>
      <c r="AH212" s="3"/>
      <c r="AI212" s="3"/>
      <c r="AJ212" s="3"/>
      <c r="AK212" s="3"/>
      <c r="AL212" s="3"/>
      <c r="AM212" s="3"/>
      <c r="AN212" s="3"/>
    </row>
    <row r="213" spans="1:40" ht="13.5" customHeight="1">
      <c r="A213" s="9"/>
      <c r="B213" s="9"/>
      <c r="C213" s="266" t="str">
        <f>Cap_Ex!C13</f>
        <v>Μηχανήματα-Τεχνικές Εγκαταστάσεις</v>
      </c>
      <c r="D213" s="131"/>
      <c r="E213" s="341">
        <f>Cap_Ex!E13</f>
        <v>0</v>
      </c>
      <c r="F213" s="341">
        <f>Cap_Ex!F13</f>
        <v>1000</v>
      </c>
      <c r="G213" s="341">
        <f>Cap_Ex!G13</f>
        <v>1000</v>
      </c>
      <c r="H213" s="341">
        <f>Cap_Ex!H13</f>
        <v>1000</v>
      </c>
      <c r="I213" s="341">
        <f>Cap_Ex!I13</f>
        <v>1000</v>
      </c>
      <c r="J213" s="341">
        <f>Cap_Ex!J13</f>
        <v>1000</v>
      </c>
      <c r="K213" s="341">
        <f>Cap_Ex!K13</f>
        <v>1000</v>
      </c>
      <c r="L213" s="9"/>
      <c r="M213" s="9"/>
      <c r="N213" s="9"/>
      <c r="O213" s="9"/>
      <c r="P213" s="9"/>
      <c r="Q213" s="9"/>
      <c r="R213" s="9"/>
      <c r="S213" s="9"/>
      <c r="T213" s="9"/>
      <c r="U213" s="9"/>
      <c r="V213" s="266" t="str">
        <f>Cap_Ex!Q13</f>
        <v>Machinery</v>
      </c>
      <c r="W213" s="131"/>
      <c r="X213" s="341">
        <f>Cap_Ex!S13</f>
        <v>0</v>
      </c>
      <c r="Y213" s="341">
        <f>Cap_Ex!T13</f>
        <v>1000</v>
      </c>
      <c r="Z213" s="341">
        <f>Cap_Ex!U13</f>
        <v>1000</v>
      </c>
      <c r="AA213" s="341">
        <f>Cap_Ex!V13</f>
        <v>1000</v>
      </c>
      <c r="AB213" s="341">
        <f>Cap_Ex!W13</f>
        <v>1000</v>
      </c>
      <c r="AC213" s="341">
        <f>Cap_Ex!X13</f>
        <v>0</v>
      </c>
      <c r="AD213" s="341">
        <f>Cap_Ex!Y13</f>
        <v>0</v>
      </c>
      <c r="AE213" s="9"/>
      <c r="AF213" s="3"/>
      <c r="AG213" s="3"/>
      <c r="AH213" s="3"/>
      <c r="AI213" s="3"/>
      <c r="AJ213" s="3"/>
      <c r="AK213" s="3"/>
      <c r="AL213" s="3"/>
      <c r="AM213" s="3"/>
      <c r="AN213" s="3"/>
    </row>
    <row r="214" spans="1:40" ht="13.5" customHeight="1">
      <c r="A214" s="9"/>
      <c r="B214" s="9"/>
      <c r="C214" s="266" t="str">
        <f>Cap_Ex!C14</f>
        <v>Μεταφορικά Μέσα</v>
      </c>
      <c r="D214" s="131"/>
      <c r="E214" s="341">
        <f>Cap_Ex!E14</f>
        <v>0</v>
      </c>
      <c r="F214" s="341">
        <f>Cap_Ex!F14</f>
        <v>0</v>
      </c>
      <c r="G214" s="341">
        <f>Cap_Ex!G14</f>
        <v>0</v>
      </c>
      <c r="H214" s="341">
        <f>Cap_Ex!H14</f>
        <v>0</v>
      </c>
      <c r="I214" s="341">
        <f>Cap_Ex!I14</f>
        <v>0</v>
      </c>
      <c r="J214" s="341">
        <f>Cap_Ex!J14</f>
        <v>0</v>
      </c>
      <c r="K214" s="341">
        <f>Cap_Ex!K14</f>
        <v>0</v>
      </c>
      <c r="L214" s="9"/>
      <c r="M214" s="9"/>
      <c r="N214" s="9"/>
      <c r="O214" s="9"/>
      <c r="P214" s="9"/>
      <c r="Q214" s="9"/>
      <c r="R214" s="9"/>
      <c r="S214" s="9"/>
      <c r="T214" s="9"/>
      <c r="U214" s="9"/>
      <c r="V214" s="266" t="str">
        <f>Cap_Ex!Q14</f>
        <v>Transpoertation Means</v>
      </c>
      <c r="W214" s="131"/>
      <c r="X214" s="341">
        <f>Cap_Ex!S14</f>
        <v>0</v>
      </c>
      <c r="Y214" s="341">
        <f>Cap_Ex!T14</f>
        <v>0</v>
      </c>
      <c r="Z214" s="341">
        <f>Cap_Ex!U14</f>
        <v>0</v>
      </c>
      <c r="AA214" s="341">
        <f>Cap_Ex!V14</f>
        <v>0</v>
      </c>
      <c r="AB214" s="341">
        <f>Cap_Ex!W14</f>
        <v>0</v>
      </c>
      <c r="AC214" s="341">
        <f>Cap_Ex!X14</f>
        <v>0</v>
      </c>
      <c r="AD214" s="341">
        <f>Cap_Ex!Y14</f>
        <v>0</v>
      </c>
      <c r="AE214" s="9"/>
      <c r="AF214" s="3"/>
      <c r="AG214" s="3"/>
      <c r="AH214" s="3"/>
      <c r="AI214" s="3"/>
      <c r="AJ214" s="3"/>
      <c r="AK214" s="3"/>
      <c r="AL214" s="3"/>
      <c r="AM214" s="3"/>
      <c r="AN214" s="3"/>
    </row>
    <row r="215" spans="1:40" ht="13.5" customHeight="1">
      <c r="A215" s="9"/>
      <c r="B215" s="9"/>
      <c r="C215" s="266" t="str">
        <f>Cap_Ex!C15</f>
        <v>Έπιπλα και λοιπός εξοπλισμός</v>
      </c>
      <c r="D215" s="131"/>
      <c r="E215" s="341">
        <f>Cap_Ex!E15</f>
        <v>2000</v>
      </c>
      <c r="F215" s="341">
        <f>Cap_Ex!F15</f>
        <v>200</v>
      </c>
      <c r="G215" s="341">
        <f>Cap_Ex!G15</f>
        <v>200</v>
      </c>
      <c r="H215" s="341">
        <f>Cap_Ex!H15</f>
        <v>200</v>
      </c>
      <c r="I215" s="341">
        <f>Cap_Ex!I15</f>
        <v>200</v>
      </c>
      <c r="J215" s="341">
        <f>Cap_Ex!J15</f>
        <v>300</v>
      </c>
      <c r="K215" s="341">
        <f>Cap_Ex!K15</f>
        <v>300</v>
      </c>
      <c r="L215" s="9"/>
      <c r="M215" s="9"/>
      <c r="N215" s="9"/>
      <c r="O215" s="9"/>
      <c r="P215" s="9"/>
      <c r="Q215" s="9"/>
      <c r="R215" s="9"/>
      <c r="S215" s="9"/>
      <c r="T215" s="9"/>
      <c r="U215" s="9"/>
      <c r="V215" s="266" t="str">
        <f>Cap_Ex!Q15</f>
        <v>Furniture etc</v>
      </c>
      <c r="W215" s="131"/>
      <c r="X215" s="341">
        <f>Cap_Ex!S15</f>
        <v>0</v>
      </c>
      <c r="Y215" s="341">
        <f>Cap_Ex!T15</f>
        <v>200</v>
      </c>
      <c r="Z215" s="341">
        <f>Cap_Ex!U15</f>
        <v>200</v>
      </c>
      <c r="AA215" s="341">
        <f>Cap_Ex!V15</f>
        <v>200</v>
      </c>
      <c r="AB215" s="341">
        <f>Cap_Ex!W15</f>
        <v>200</v>
      </c>
      <c r="AC215" s="341">
        <f>Cap_Ex!X15</f>
        <v>0</v>
      </c>
      <c r="AD215" s="341">
        <f>Cap_Ex!Y15</f>
        <v>0</v>
      </c>
      <c r="AE215" s="9"/>
      <c r="AF215" s="3"/>
      <c r="AG215" s="3"/>
      <c r="AH215" s="3"/>
      <c r="AI215" s="3"/>
      <c r="AJ215" s="3"/>
      <c r="AK215" s="3"/>
      <c r="AL215" s="3"/>
      <c r="AM215" s="3"/>
      <c r="AN215" s="3"/>
    </row>
    <row r="216" spans="1:40" ht="13.5" customHeight="1">
      <c r="A216" s="9"/>
      <c r="B216" s="9"/>
      <c r="C216" s="266" t="str">
        <f>Cap_Ex!C16</f>
        <v>Λοιπός ηλεκτρονικός εξοπλισμός</v>
      </c>
      <c r="D216" s="131"/>
      <c r="E216" s="341">
        <f>Cap_Ex!E16</f>
        <v>5000</v>
      </c>
      <c r="F216" s="341">
        <f>Cap_Ex!F16</f>
        <v>100</v>
      </c>
      <c r="G216" s="341">
        <f>Cap_Ex!G16</f>
        <v>100</v>
      </c>
      <c r="H216" s="341">
        <f>Cap_Ex!H16</f>
        <v>100</v>
      </c>
      <c r="I216" s="341">
        <f>Cap_Ex!I16</f>
        <v>100</v>
      </c>
      <c r="J216" s="341">
        <f>Cap_Ex!J16</f>
        <v>200</v>
      </c>
      <c r="K216" s="341">
        <f>Cap_Ex!K16</f>
        <v>200</v>
      </c>
      <c r="L216" s="9"/>
      <c r="M216" s="9"/>
      <c r="N216" s="9"/>
      <c r="O216" s="9"/>
      <c r="P216" s="9"/>
      <c r="Q216" s="9"/>
      <c r="R216" s="9"/>
      <c r="S216" s="9"/>
      <c r="T216" s="9"/>
      <c r="U216" s="9"/>
      <c r="V216" s="266" t="str">
        <f>Cap_Ex!Q16</f>
        <v>Electronic Equipment</v>
      </c>
      <c r="W216" s="131"/>
      <c r="X216" s="341">
        <f>Cap_Ex!S16</f>
        <v>0</v>
      </c>
      <c r="Y216" s="341">
        <f>Cap_Ex!T16</f>
        <v>0</v>
      </c>
      <c r="Z216" s="341">
        <f>Cap_Ex!U16</f>
        <v>0</v>
      </c>
      <c r="AA216" s="341">
        <f>Cap_Ex!V16</f>
        <v>0</v>
      </c>
      <c r="AB216" s="341">
        <f>Cap_Ex!W16</f>
        <v>0</v>
      </c>
      <c r="AC216" s="341">
        <f>Cap_Ex!X16</f>
        <v>0</v>
      </c>
      <c r="AD216" s="341">
        <f>Cap_Ex!Y16</f>
        <v>0</v>
      </c>
      <c r="AE216" s="9"/>
      <c r="AF216" s="3"/>
      <c r="AG216" s="3"/>
      <c r="AH216" s="3"/>
      <c r="AI216" s="3"/>
      <c r="AJ216" s="3"/>
      <c r="AK216" s="3"/>
      <c r="AL216" s="3"/>
      <c r="AM216" s="3"/>
      <c r="AN216" s="3"/>
    </row>
    <row r="217" spans="1:40" ht="13.5" customHeight="1">
      <c r="A217" s="9"/>
      <c r="B217" s="9"/>
      <c r="C217" s="266" t="str">
        <f>Cap_Ex!C17</f>
        <v>Λογισμικά</v>
      </c>
      <c r="D217" s="131"/>
      <c r="E217" s="341">
        <f>Cap_Ex!E17</f>
        <v>2000</v>
      </c>
      <c r="F217" s="341">
        <f>Cap_Ex!F17</f>
        <v>500</v>
      </c>
      <c r="G217" s="341">
        <f>Cap_Ex!G17</f>
        <v>500</v>
      </c>
      <c r="H217" s="341">
        <f>Cap_Ex!H17</f>
        <v>500</v>
      </c>
      <c r="I217" s="341">
        <f>Cap_Ex!I17</f>
        <v>500</v>
      </c>
      <c r="J217" s="341">
        <f>Cap_Ex!J17</f>
        <v>500</v>
      </c>
      <c r="K217" s="341">
        <f>Cap_Ex!K17</f>
        <v>500</v>
      </c>
      <c r="L217" s="9"/>
      <c r="M217" s="9"/>
      <c r="N217" s="9"/>
      <c r="O217" s="9"/>
      <c r="P217" s="9"/>
      <c r="Q217" s="9"/>
      <c r="R217" s="9"/>
      <c r="S217" s="9"/>
      <c r="T217" s="9"/>
      <c r="U217" s="9"/>
      <c r="V217" s="266" t="str">
        <f>Cap_Ex!Q17</f>
        <v>Software</v>
      </c>
      <c r="W217" s="131"/>
      <c r="X217" s="341">
        <f>Cap_Ex!S17</f>
        <v>0</v>
      </c>
      <c r="Y217" s="341">
        <f>Cap_Ex!T17</f>
        <v>0</v>
      </c>
      <c r="Z217" s="341">
        <f>Cap_Ex!U17</f>
        <v>0</v>
      </c>
      <c r="AA217" s="341">
        <f>Cap_Ex!V17</f>
        <v>0</v>
      </c>
      <c r="AB217" s="341">
        <f>Cap_Ex!W17</f>
        <v>0</v>
      </c>
      <c r="AC217" s="341">
        <f>Cap_Ex!X17</f>
        <v>0</v>
      </c>
      <c r="AD217" s="341">
        <f>Cap_Ex!Y17</f>
        <v>0</v>
      </c>
      <c r="AE217" s="9"/>
      <c r="AF217" s="3"/>
      <c r="AG217" s="3"/>
      <c r="AH217" s="3"/>
      <c r="AI217" s="3"/>
      <c r="AJ217" s="3"/>
      <c r="AK217" s="3"/>
      <c r="AL217" s="3"/>
      <c r="AM217" s="3"/>
      <c r="AN217" s="3"/>
    </row>
    <row r="218" spans="1:40" ht="13.5" customHeight="1">
      <c r="A218" s="9"/>
      <c r="B218" s="9"/>
      <c r="C218" s="266" t="str">
        <f>Cap_Ex!C18</f>
        <v>Αϋλα περιουσιακά</v>
      </c>
      <c r="D218" s="131"/>
      <c r="E218" s="341">
        <f>Cap_Ex!E18</f>
        <v>0</v>
      </c>
      <c r="F218" s="341">
        <f>Cap_Ex!F18</f>
        <v>0</v>
      </c>
      <c r="G218" s="341">
        <f>Cap_Ex!G18</f>
        <v>0</v>
      </c>
      <c r="H218" s="341">
        <f>Cap_Ex!H18</f>
        <v>0</v>
      </c>
      <c r="I218" s="341">
        <f>Cap_Ex!I18</f>
        <v>0</v>
      </c>
      <c r="J218" s="341">
        <f>Cap_Ex!J18</f>
        <v>0</v>
      </c>
      <c r="K218" s="341">
        <f>Cap_Ex!K18</f>
        <v>0</v>
      </c>
      <c r="L218" s="9"/>
      <c r="M218" s="9"/>
      <c r="N218" s="9"/>
      <c r="O218" s="9"/>
      <c r="P218" s="9"/>
      <c r="Q218" s="9"/>
      <c r="R218" s="9"/>
      <c r="S218" s="9"/>
      <c r="T218" s="9"/>
      <c r="U218" s="9"/>
      <c r="V218" s="266" t="str">
        <f>Cap_Ex!Q18</f>
        <v>Non tangible assets</v>
      </c>
      <c r="W218" s="131"/>
      <c r="X218" s="341">
        <f>Cap_Ex!S18</f>
        <v>0</v>
      </c>
      <c r="Y218" s="341">
        <f>Cap_Ex!T18</f>
        <v>0</v>
      </c>
      <c r="Z218" s="341">
        <f>Cap_Ex!U18</f>
        <v>0</v>
      </c>
      <c r="AA218" s="341">
        <f>Cap_Ex!V18</f>
        <v>0</v>
      </c>
      <c r="AB218" s="341">
        <f>Cap_Ex!W18</f>
        <v>0</v>
      </c>
      <c r="AC218" s="341">
        <f>Cap_Ex!X18</f>
        <v>0</v>
      </c>
      <c r="AD218" s="341">
        <f>Cap_Ex!Y18</f>
        <v>0</v>
      </c>
      <c r="AE218" s="9"/>
      <c r="AF218" s="3"/>
      <c r="AG218" s="3"/>
      <c r="AH218" s="3"/>
      <c r="AI218" s="3"/>
      <c r="AJ218" s="3"/>
      <c r="AK218" s="3"/>
      <c r="AL218" s="3"/>
      <c r="AM218" s="3"/>
      <c r="AN218" s="3"/>
    </row>
    <row r="219" spans="1:40" ht="13.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3"/>
      <c r="AG219" s="3"/>
      <c r="AH219" s="3"/>
      <c r="AI219" s="3"/>
      <c r="AJ219" s="3"/>
      <c r="AK219" s="3"/>
      <c r="AL219" s="3"/>
      <c r="AM219" s="3"/>
      <c r="AN219" s="3"/>
    </row>
    <row r="220" spans="1:40" ht="13.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3"/>
      <c r="AG220" s="3"/>
      <c r="AH220" s="3"/>
      <c r="AI220" s="3"/>
      <c r="AJ220" s="3"/>
      <c r="AK220" s="3"/>
      <c r="AL220" s="3"/>
      <c r="AM220" s="3"/>
      <c r="AN220" s="3"/>
    </row>
    <row r="221" spans="1:40" ht="17.25" customHeight="1">
      <c r="A221" s="9"/>
      <c r="B221" s="255"/>
      <c r="C221" s="9"/>
      <c r="D221" s="9"/>
      <c r="E221" s="346"/>
      <c r="F221" s="346"/>
      <c r="G221" s="346"/>
      <c r="H221" s="346"/>
      <c r="I221" s="346"/>
      <c r="J221" s="346"/>
      <c r="K221" s="346"/>
      <c r="L221" s="346"/>
      <c r="M221" s="346"/>
      <c r="N221" s="9"/>
      <c r="O221" s="9"/>
      <c r="P221" s="9"/>
      <c r="Q221" s="9"/>
      <c r="R221" s="9"/>
      <c r="S221" s="9"/>
      <c r="T221" s="9"/>
      <c r="U221" s="255"/>
      <c r="V221" s="9"/>
      <c r="W221" s="9"/>
      <c r="X221" s="9"/>
      <c r="Y221" s="9"/>
      <c r="Z221" s="9"/>
      <c r="AA221" s="9"/>
      <c r="AB221" s="9"/>
      <c r="AC221" s="9"/>
      <c r="AD221" s="9"/>
      <c r="AE221" s="9"/>
      <c r="AF221" s="3"/>
      <c r="AG221" s="3"/>
      <c r="AH221" s="3"/>
      <c r="AI221" s="3"/>
      <c r="AJ221" s="3"/>
      <c r="AK221" s="3"/>
      <c r="AL221" s="3"/>
      <c r="AM221" s="3"/>
      <c r="AN221" s="3"/>
    </row>
    <row r="222" spans="1:40" ht="13.5" customHeight="1">
      <c r="A222" s="9"/>
      <c r="B222" s="9"/>
      <c r="C222" s="9"/>
      <c r="D222" s="9"/>
      <c r="E222" s="346"/>
      <c r="F222" s="346"/>
      <c r="G222" s="346"/>
      <c r="H222" s="346"/>
      <c r="I222" s="346"/>
      <c r="J222" s="346"/>
      <c r="K222" s="346"/>
      <c r="L222" s="346"/>
      <c r="M222" s="346"/>
      <c r="N222" s="9"/>
      <c r="O222" s="9"/>
      <c r="P222" s="9"/>
      <c r="Q222" s="9"/>
      <c r="R222" s="9"/>
      <c r="S222" s="9"/>
      <c r="T222" s="9"/>
      <c r="U222" s="9"/>
      <c r="V222" s="9"/>
      <c r="W222" s="9"/>
      <c r="X222" s="346"/>
      <c r="Y222" s="346"/>
      <c r="Z222" s="346"/>
      <c r="AA222" s="346"/>
      <c r="AB222" s="346"/>
      <c r="AC222" s="346"/>
      <c r="AD222" s="346"/>
      <c r="AE222" s="9"/>
      <c r="AF222" s="3"/>
      <c r="AG222" s="3"/>
      <c r="AH222" s="3"/>
      <c r="AI222" s="3"/>
      <c r="AJ222" s="3"/>
      <c r="AK222" s="3"/>
      <c r="AL222" s="3"/>
      <c r="AM222" s="3"/>
      <c r="AN222" s="3"/>
    </row>
    <row r="223" spans="1:40" ht="17.25" customHeight="1">
      <c r="A223" s="9"/>
      <c r="B223" s="255" t="s">
        <v>465</v>
      </c>
      <c r="C223" s="9"/>
      <c r="D223" s="9"/>
      <c r="E223" s="346"/>
      <c r="F223" s="346"/>
      <c r="G223" s="346"/>
      <c r="H223" s="346"/>
      <c r="I223" s="346"/>
      <c r="J223" s="346"/>
      <c r="K223" s="346"/>
      <c r="L223" s="346"/>
      <c r="M223" s="346"/>
      <c r="N223" s="9"/>
      <c r="O223" s="9"/>
      <c r="P223" s="9"/>
      <c r="Q223" s="9"/>
      <c r="R223" s="9"/>
      <c r="S223" s="9"/>
      <c r="T223" s="9"/>
      <c r="U223" s="255" t="s">
        <v>466</v>
      </c>
      <c r="V223" s="9"/>
      <c r="W223" s="9"/>
      <c r="X223" s="346"/>
      <c r="Y223" s="346"/>
      <c r="Z223" s="346"/>
      <c r="AA223" s="346"/>
      <c r="AB223" s="346"/>
      <c r="AC223" s="346"/>
      <c r="AD223" s="346"/>
      <c r="AE223" s="9"/>
      <c r="AF223" s="3"/>
      <c r="AG223" s="3"/>
      <c r="AH223" s="3"/>
      <c r="AI223" s="3"/>
      <c r="AJ223" s="3"/>
      <c r="AK223" s="3"/>
      <c r="AL223" s="3"/>
      <c r="AM223" s="3"/>
      <c r="AN223" s="3"/>
    </row>
    <row r="224" spans="1:40" ht="13.5" customHeight="1">
      <c r="A224" s="9"/>
      <c r="B224" s="9"/>
      <c r="C224" s="9"/>
      <c r="D224" s="9"/>
      <c r="E224" s="346"/>
      <c r="F224" s="346"/>
      <c r="G224" s="346"/>
      <c r="H224" s="346"/>
      <c r="I224" s="346"/>
      <c r="J224" s="346"/>
      <c r="K224" s="346"/>
      <c r="L224" s="346"/>
      <c r="M224" s="346"/>
      <c r="N224" s="9"/>
      <c r="O224" s="9"/>
      <c r="P224" s="9"/>
      <c r="Q224" s="9"/>
      <c r="R224" s="9"/>
      <c r="S224" s="9"/>
      <c r="T224" s="9"/>
      <c r="U224" s="9"/>
      <c r="V224" s="9"/>
      <c r="W224" s="9"/>
      <c r="X224" s="346"/>
      <c r="Y224" s="346"/>
      <c r="Z224" s="346"/>
      <c r="AA224" s="346"/>
      <c r="AB224" s="346"/>
      <c r="AC224" s="346"/>
      <c r="AD224" s="346"/>
      <c r="AE224" s="9"/>
      <c r="AF224" s="3"/>
      <c r="AG224" s="3"/>
      <c r="AH224" s="3"/>
      <c r="AI224" s="3"/>
      <c r="AJ224" s="3"/>
      <c r="AK224" s="3"/>
      <c r="AL224" s="3"/>
      <c r="AM224" s="3"/>
      <c r="AN224" s="3"/>
    </row>
    <row r="225" spans="1:40" ht="14.25" customHeight="1">
      <c r="A225" s="1"/>
      <c r="B225" s="1"/>
      <c r="C225" s="1"/>
      <c r="D225" s="1"/>
      <c r="E225" s="347"/>
      <c r="F225" s="347"/>
      <c r="G225" s="347"/>
      <c r="H225" s="347"/>
      <c r="I225" s="347"/>
      <c r="J225" s="347"/>
      <c r="K225" s="347"/>
      <c r="L225" s="347"/>
      <c r="M225" s="347"/>
      <c r="N225" s="1"/>
      <c r="O225" s="1"/>
      <c r="P225" s="1"/>
      <c r="Q225" s="1"/>
      <c r="R225" s="1"/>
      <c r="S225" s="1"/>
      <c r="T225" s="1"/>
      <c r="U225" s="1"/>
      <c r="V225" s="1"/>
      <c r="W225" s="9"/>
      <c r="X225" s="347"/>
      <c r="Y225" s="347"/>
      <c r="Z225" s="347"/>
      <c r="AA225" s="347"/>
      <c r="AB225" s="347"/>
      <c r="AC225" s="347"/>
      <c r="AD225" s="347"/>
      <c r="AE225" s="1"/>
      <c r="AF225" s="3"/>
      <c r="AG225" s="3"/>
      <c r="AH225" s="3"/>
      <c r="AI225" s="3"/>
      <c r="AJ225" s="3"/>
      <c r="AK225" s="3"/>
      <c r="AL225" s="3"/>
      <c r="AM225" s="3"/>
      <c r="AN225" s="3"/>
    </row>
    <row r="226" spans="1:40" ht="14.25" customHeight="1">
      <c r="A226" s="1"/>
      <c r="B226" s="1"/>
      <c r="C226" s="234" t="str">
        <f>Op_Ex!E6</f>
        <v>ΣΥΝΟΛΟ ΓΕΝΙΚΩΝ ΕΞΟΔΩΝ</v>
      </c>
      <c r="D226" s="1"/>
      <c r="E226" s="342">
        <f>Op_Ex!G22</f>
        <v>53200</v>
      </c>
      <c r="F226" s="342">
        <f>Op_Ex!H22</f>
        <v>61000</v>
      </c>
      <c r="G226" s="342">
        <f>Op_Ex!I22</f>
        <v>155900</v>
      </c>
      <c r="H226" s="342">
        <f>Op_Ex!J22</f>
        <v>307700</v>
      </c>
      <c r="I226" s="342">
        <f>Op_Ex!K22</f>
        <v>571200</v>
      </c>
      <c r="J226" s="342">
        <f>Op_Ex!L22</f>
        <v>823600</v>
      </c>
      <c r="K226" s="342">
        <f>Op_Ex!M22</f>
        <v>1087300</v>
      </c>
      <c r="L226" s="347"/>
      <c r="M226" s="347"/>
      <c r="N226" s="1"/>
      <c r="O226" s="1"/>
      <c r="P226" s="1"/>
      <c r="Q226" s="1"/>
      <c r="R226" s="1"/>
      <c r="S226" s="1"/>
      <c r="T226" s="1"/>
      <c r="U226" s="1"/>
      <c r="V226" s="234" t="str">
        <f>Op_Ex!V6</f>
        <v>Selling, General &amp; Admin Expenses (SG&amp;A)</v>
      </c>
      <c r="W226" s="9"/>
      <c r="X226" s="342">
        <f>Op_Ex!X22</f>
        <v>10500</v>
      </c>
      <c r="Y226" s="342">
        <f>Op_Ex!Y22</f>
        <v>7200</v>
      </c>
      <c r="Z226" s="342">
        <f>Op_Ex!Z22</f>
        <v>7200</v>
      </c>
      <c r="AA226" s="342">
        <f>Op_Ex!AA22</f>
        <v>7200</v>
      </c>
      <c r="AB226" s="342">
        <f>Op_Ex!AB22</f>
        <v>7200</v>
      </c>
      <c r="AC226" s="342">
        <f>Op_Ex!AC22</f>
        <v>3000</v>
      </c>
      <c r="AD226" s="342">
        <f>Op_Ex!AD22</f>
        <v>3000</v>
      </c>
      <c r="AE226" s="1"/>
      <c r="AF226" s="3"/>
      <c r="AG226" s="3"/>
      <c r="AH226" s="3"/>
      <c r="AI226" s="3"/>
      <c r="AJ226" s="3"/>
      <c r="AK226" s="3"/>
      <c r="AL226" s="3"/>
      <c r="AM226" s="3"/>
      <c r="AN226" s="3"/>
    </row>
    <row r="227" spans="1:40" ht="14.25" customHeight="1">
      <c r="A227" s="1"/>
      <c r="B227" s="1"/>
      <c r="C227" s="1"/>
      <c r="D227" s="1"/>
      <c r="E227" s="347"/>
      <c r="F227" s="347"/>
      <c r="G227" s="347"/>
      <c r="H227" s="347"/>
      <c r="I227" s="347"/>
      <c r="J227" s="347"/>
      <c r="K227" s="347"/>
      <c r="L227" s="347"/>
      <c r="M227" s="347"/>
      <c r="N227" s="1"/>
      <c r="O227" s="1"/>
      <c r="P227" s="1"/>
      <c r="Q227" s="1"/>
      <c r="R227" s="1"/>
      <c r="S227" s="1"/>
      <c r="T227" s="1"/>
      <c r="U227" s="1"/>
      <c r="V227" s="1"/>
      <c r="W227" s="9"/>
      <c r="X227" s="347"/>
      <c r="Y227" s="347"/>
      <c r="Z227" s="347"/>
      <c r="AA227" s="347"/>
      <c r="AB227" s="347"/>
      <c r="AC227" s="347"/>
      <c r="AD227" s="347"/>
      <c r="AE227" s="1"/>
      <c r="AF227" s="3"/>
      <c r="AG227" s="3"/>
      <c r="AH227" s="3"/>
      <c r="AI227" s="3"/>
      <c r="AJ227" s="3"/>
      <c r="AK227" s="3"/>
      <c r="AL227" s="3"/>
      <c r="AM227" s="3"/>
      <c r="AN227" s="3"/>
    </row>
    <row r="228" spans="1:40" ht="14.25" customHeight="1">
      <c r="A228" s="1"/>
      <c r="B228" s="1"/>
      <c r="C228" s="121" t="str">
        <f>Op_Ex!E24</f>
        <v>ΑΜΟΙΒΕΣ ΚΑΙ ΕΞΟΔΑ ΠΡΟΣΩΠΙΚΟΥ</v>
      </c>
      <c r="D228" s="1"/>
      <c r="E228" s="342">
        <f>Op_Ex!G24</f>
        <v>7200</v>
      </c>
      <c r="F228" s="342">
        <f>Op_Ex!H24</f>
        <v>7200</v>
      </c>
      <c r="G228" s="342">
        <f>Op_Ex!I24</f>
        <v>8400</v>
      </c>
      <c r="H228" s="342">
        <f>Op_Ex!J24</f>
        <v>8400</v>
      </c>
      <c r="I228" s="342">
        <f>Op_Ex!K24</f>
        <v>8400</v>
      </c>
      <c r="J228" s="342">
        <f>Op_Ex!L24</f>
        <v>9600</v>
      </c>
      <c r="K228" s="342">
        <f>Op_Ex!M24</f>
        <v>9600</v>
      </c>
      <c r="L228" s="347"/>
      <c r="M228" s="347"/>
      <c r="N228" s="1"/>
      <c r="O228" s="1"/>
      <c r="P228" s="1"/>
      <c r="Q228" s="1"/>
      <c r="R228" s="1"/>
      <c r="S228" s="1"/>
      <c r="T228" s="1"/>
      <c r="U228" s="1"/>
      <c r="V228" s="121" t="str">
        <f>Op_Ex!V24</f>
        <v>EMPLOYEE COMPENSATION AND EXPENSES</v>
      </c>
      <c r="W228" s="9"/>
      <c r="X228" s="342">
        <f>Op_Ex!X24</f>
        <v>3000</v>
      </c>
      <c r="Y228" s="342">
        <f>Op_Ex!Y24</f>
        <v>3000</v>
      </c>
      <c r="Z228" s="342">
        <f>Op_Ex!Z24</f>
        <v>3000</v>
      </c>
      <c r="AA228" s="342">
        <f>Op_Ex!AA24</f>
        <v>3000</v>
      </c>
      <c r="AB228" s="342">
        <f>Op_Ex!AB24</f>
        <v>3000</v>
      </c>
      <c r="AC228" s="342">
        <f>Op_Ex!AC24</f>
        <v>3000</v>
      </c>
      <c r="AD228" s="342">
        <f>Op_Ex!AD24</f>
        <v>3000</v>
      </c>
      <c r="AE228" s="1"/>
      <c r="AF228" s="3"/>
      <c r="AG228" s="3"/>
      <c r="AH228" s="3"/>
      <c r="AI228" s="3"/>
      <c r="AJ228" s="3"/>
      <c r="AK228" s="3"/>
      <c r="AL228" s="3"/>
      <c r="AM228" s="3"/>
      <c r="AN228" s="3"/>
    </row>
    <row r="229" spans="1:40" ht="14.25" customHeight="1">
      <c r="A229" s="1"/>
      <c r="B229" s="1"/>
      <c r="C229" s="266" t="str">
        <f>Op_Ex!E25</f>
        <v>Γραμματεία</v>
      </c>
      <c r="D229" s="1"/>
      <c r="E229" s="341">
        <f>Op_Ex!G25</f>
        <v>7200</v>
      </c>
      <c r="F229" s="341">
        <f>Op_Ex!H25</f>
        <v>7200</v>
      </c>
      <c r="G229" s="341">
        <f>Op_Ex!I25</f>
        <v>8400</v>
      </c>
      <c r="H229" s="341">
        <f>Op_Ex!J25</f>
        <v>8400</v>
      </c>
      <c r="I229" s="341">
        <f>Op_Ex!K25</f>
        <v>8400</v>
      </c>
      <c r="J229" s="341">
        <f>Op_Ex!L25</f>
        <v>9600</v>
      </c>
      <c r="K229" s="341">
        <f>Op_Ex!M25</f>
        <v>9600</v>
      </c>
      <c r="L229" s="348"/>
      <c r="M229" s="348"/>
      <c r="N229" s="109"/>
      <c r="O229" s="109"/>
      <c r="P229" s="109"/>
      <c r="Q229" s="109"/>
      <c r="R229" s="109"/>
      <c r="S229" s="109"/>
      <c r="T229" s="109"/>
      <c r="U229" s="109"/>
      <c r="V229" s="266">
        <f>Op_Ex!V25</f>
        <v>0</v>
      </c>
      <c r="W229" s="9"/>
      <c r="X229" s="101">
        <f>Op_Ex!X25</f>
        <v>1000</v>
      </c>
      <c r="Y229" s="101">
        <f>Op_Ex!Y25</f>
        <v>1000</v>
      </c>
      <c r="Z229" s="101">
        <f>Op_Ex!Z25</f>
        <v>1000</v>
      </c>
      <c r="AA229" s="101">
        <f>Op_Ex!AA25</f>
        <v>1000</v>
      </c>
      <c r="AB229" s="101">
        <f>Op_Ex!AB25</f>
        <v>1000</v>
      </c>
      <c r="AC229" s="101">
        <f>Op_Ex!AC25</f>
        <v>1000</v>
      </c>
      <c r="AD229" s="101">
        <f>Op_Ex!AD25</f>
        <v>1000</v>
      </c>
      <c r="AE229" s="1"/>
      <c r="AF229" s="3"/>
      <c r="AG229" s="3"/>
      <c r="AH229" s="3"/>
      <c r="AI229" s="3"/>
      <c r="AJ229" s="3"/>
      <c r="AK229" s="3"/>
      <c r="AL229" s="3"/>
      <c r="AM229" s="3"/>
      <c r="AN229" s="3"/>
    </row>
    <row r="230" spans="1:40" ht="14.25" customHeight="1">
      <c r="A230" s="1"/>
      <c r="B230" s="1"/>
      <c r="C230" s="266">
        <f>Op_Ex!E26</f>
        <v>0</v>
      </c>
      <c r="D230" s="1"/>
      <c r="E230" s="341">
        <f>Op_Ex!G26</f>
        <v>0</v>
      </c>
      <c r="F230" s="341">
        <f>Op_Ex!H26</f>
        <v>0</v>
      </c>
      <c r="G230" s="341">
        <f>Op_Ex!I26</f>
        <v>0</v>
      </c>
      <c r="H230" s="341">
        <f>Op_Ex!J26</f>
        <v>0</v>
      </c>
      <c r="I230" s="341">
        <f>Op_Ex!K26</f>
        <v>0</v>
      </c>
      <c r="J230" s="341">
        <f>Op_Ex!L26</f>
        <v>0</v>
      </c>
      <c r="K230" s="341">
        <f>Op_Ex!M26</f>
        <v>0</v>
      </c>
      <c r="L230" s="348"/>
      <c r="M230" s="348"/>
      <c r="N230" s="109"/>
      <c r="O230" s="109"/>
      <c r="P230" s="109"/>
      <c r="Q230" s="109"/>
      <c r="R230" s="109"/>
      <c r="S230" s="109"/>
      <c r="T230" s="109"/>
      <c r="U230" s="109"/>
      <c r="V230" s="266">
        <f>Op_Ex!V26</f>
        <v>0</v>
      </c>
      <c r="W230" s="9"/>
      <c r="X230" s="101">
        <f>Op_Ex!X26</f>
        <v>1000</v>
      </c>
      <c r="Y230" s="101">
        <f>Op_Ex!Y26</f>
        <v>1000</v>
      </c>
      <c r="Z230" s="101">
        <f>Op_Ex!Z26</f>
        <v>1000</v>
      </c>
      <c r="AA230" s="101">
        <f>Op_Ex!AA26</f>
        <v>1000</v>
      </c>
      <c r="AB230" s="101">
        <f>Op_Ex!AB26</f>
        <v>1000</v>
      </c>
      <c r="AC230" s="101">
        <f>Op_Ex!AC26</f>
        <v>1000</v>
      </c>
      <c r="AD230" s="101">
        <f>Op_Ex!AD26</f>
        <v>1000</v>
      </c>
      <c r="AE230" s="1"/>
      <c r="AF230" s="3"/>
      <c r="AG230" s="3"/>
      <c r="AH230" s="3"/>
      <c r="AI230" s="3"/>
      <c r="AJ230" s="3"/>
      <c r="AK230" s="3"/>
      <c r="AL230" s="3"/>
      <c r="AM230" s="3"/>
      <c r="AN230" s="3"/>
    </row>
    <row r="231" spans="1:40" ht="14.25" customHeight="1">
      <c r="A231" s="1"/>
      <c r="B231" s="1"/>
      <c r="C231" s="266">
        <f>Op_Ex!E27</f>
        <v>0</v>
      </c>
      <c r="D231" s="1"/>
      <c r="E231" s="341">
        <f>Op_Ex!G27</f>
        <v>0</v>
      </c>
      <c r="F231" s="341">
        <f>Op_Ex!H27</f>
        <v>0</v>
      </c>
      <c r="G231" s="341">
        <f>Op_Ex!I27</f>
        <v>0</v>
      </c>
      <c r="H231" s="341">
        <f>Op_Ex!J27</f>
        <v>0</v>
      </c>
      <c r="I231" s="341">
        <f>Op_Ex!K27</f>
        <v>0</v>
      </c>
      <c r="J231" s="341">
        <f>Op_Ex!L27</f>
        <v>0</v>
      </c>
      <c r="K231" s="341">
        <f>Op_Ex!M27</f>
        <v>0</v>
      </c>
      <c r="L231" s="348"/>
      <c r="M231" s="348"/>
      <c r="N231" s="109"/>
      <c r="O231" s="109"/>
      <c r="P231" s="109"/>
      <c r="Q231" s="109"/>
      <c r="R231" s="109"/>
      <c r="S231" s="109"/>
      <c r="T231" s="109"/>
      <c r="U231" s="109"/>
      <c r="V231" s="266">
        <f>Op_Ex!V27</f>
        <v>0</v>
      </c>
      <c r="W231" s="9"/>
      <c r="X231" s="101">
        <f>Op_Ex!X27</f>
        <v>1000</v>
      </c>
      <c r="Y231" s="101">
        <f>Op_Ex!Y27</f>
        <v>1000</v>
      </c>
      <c r="Z231" s="101">
        <f>Op_Ex!Z27</f>
        <v>1000</v>
      </c>
      <c r="AA231" s="101">
        <f>Op_Ex!AA27</f>
        <v>1000</v>
      </c>
      <c r="AB231" s="101">
        <f>Op_Ex!AB27</f>
        <v>1000</v>
      </c>
      <c r="AC231" s="101">
        <f>Op_Ex!AC27</f>
        <v>1000</v>
      </c>
      <c r="AD231" s="101">
        <f>Op_Ex!AD27</f>
        <v>1000</v>
      </c>
      <c r="AE231" s="1"/>
      <c r="AF231" s="3"/>
      <c r="AG231" s="3"/>
      <c r="AH231" s="3"/>
      <c r="AI231" s="3"/>
      <c r="AJ231" s="3"/>
      <c r="AK231" s="3"/>
      <c r="AL231" s="3"/>
      <c r="AM231" s="3"/>
      <c r="AN231" s="3"/>
    </row>
    <row r="232" spans="1:40" ht="14.25" customHeight="1">
      <c r="A232" s="1"/>
      <c r="B232" s="1"/>
      <c r="C232" s="266">
        <f>Op_Ex!E28</f>
        <v>0</v>
      </c>
      <c r="D232" s="1"/>
      <c r="E232" s="341">
        <f>Op_Ex!G28</f>
        <v>0</v>
      </c>
      <c r="F232" s="341">
        <f>Op_Ex!H28</f>
        <v>0</v>
      </c>
      <c r="G232" s="341">
        <f>Op_Ex!I28</f>
        <v>0</v>
      </c>
      <c r="H232" s="341">
        <f>Op_Ex!J28</f>
        <v>0</v>
      </c>
      <c r="I232" s="341">
        <f>Op_Ex!K28</f>
        <v>0</v>
      </c>
      <c r="J232" s="341">
        <f>Op_Ex!L28</f>
        <v>0</v>
      </c>
      <c r="K232" s="341">
        <f>Op_Ex!M28</f>
        <v>0</v>
      </c>
      <c r="L232" s="348"/>
      <c r="M232" s="348"/>
      <c r="N232" s="109"/>
      <c r="O232" s="109"/>
      <c r="P232" s="109"/>
      <c r="Q232" s="109"/>
      <c r="R232" s="109"/>
      <c r="S232" s="109"/>
      <c r="T232" s="109"/>
      <c r="U232" s="109"/>
      <c r="V232" s="266">
        <f>Op_Ex!V28</f>
        <v>0</v>
      </c>
      <c r="W232" s="9"/>
      <c r="X232" s="101">
        <f>Op_Ex!X28</f>
        <v>0</v>
      </c>
      <c r="Y232" s="101">
        <f>Op_Ex!Y28</f>
        <v>0</v>
      </c>
      <c r="Z232" s="101">
        <f>Op_Ex!Z28</f>
        <v>0</v>
      </c>
      <c r="AA232" s="101">
        <f>Op_Ex!AA28</f>
        <v>0</v>
      </c>
      <c r="AB232" s="101">
        <f>Op_Ex!AB28</f>
        <v>0</v>
      </c>
      <c r="AC232" s="101">
        <f>Op_Ex!AC28</f>
        <v>0</v>
      </c>
      <c r="AD232" s="101">
        <f>Op_Ex!AD28</f>
        <v>0</v>
      </c>
      <c r="AE232" s="1"/>
      <c r="AF232" s="3"/>
      <c r="AG232" s="3"/>
      <c r="AH232" s="3"/>
      <c r="AI232" s="3"/>
      <c r="AJ232" s="3"/>
      <c r="AK232" s="3"/>
      <c r="AL232" s="3"/>
      <c r="AM232" s="3"/>
      <c r="AN232" s="3"/>
    </row>
    <row r="233" spans="1:40" ht="14.25" customHeight="1">
      <c r="A233" s="1"/>
      <c r="B233" s="1"/>
      <c r="C233" s="266">
        <f>Op_Ex!E29</f>
        <v>0</v>
      </c>
      <c r="D233" s="1"/>
      <c r="E233" s="341">
        <f>Op_Ex!G29</f>
        <v>0</v>
      </c>
      <c r="F233" s="341">
        <f>Op_Ex!H29</f>
        <v>0</v>
      </c>
      <c r="G233" s="341">
        <f>Op_Ex!I29</f>
        <v>0</v>
      </c>
      <c r="H233" s="341">
        <f>Op_Ex!J29</f>
        <v>0</v>
      </c>
      <c r="I233" s="341">
        <f>Op_Ex!K29</f>
        <v>0</v>
      </c>
      <c r="J233" s="341">
        <f>Op_Ex!L29</f>
        <v>0</v>
      </c>
      <c r="K233" s="341">
        <f>Op_Ex!M29</f>
        <v>0</v>
      </c>
      <c r="L233" s="348"/>
      <c r="M233" s="348"/>
      <c r="N233" s="109"/>
      <c r="O233" s="109"/>
      <c r="P233" s="109"/>
      <c r="Q233" s="109"/>
      <c r="R233" s="109"/>
      <c r="S233" s="109"/>
      <c r="T233" s="109"/>
      <c r="U233" s="109"/>
      <c r="V233" s="266">
        <f>Op_Ex!V29</f>
        <v>0</v>
      </c>
      <c r="W233" s="9"/>
      <c r="X233" s="101">
        <f>Op_Ex!X29</f>
        <v>0</v>
      </c>
      <c r="Y233" s="101">
        <f>Op_Ex!Y29</f>
        <v>0</v>
      </c>
      <c r="Z233" s="101">
        <f>Op_Ex!Z29</f>
        <v>0</v>
      </c>
      <c r="AA233" s="101">
        <f>Op_Ex!AA29</f>
        <v>0</v>
      </c>
      <c r="AB233" s="101">
        <f>Op_Ex!AB29</f>
        <v>0</v>
      </c>
      <c r="AC233" s="101">
        <f>Op_Ex!AC29</f>
        <v>0</v>
      </c>
      <c r="AD233" s="101">
        <f>Op_Ex!AD29</f>
        <v>0</v>
      </c>
      <c r="AE233" s="1"/>
      <c r="AF233" s="3"/>
      <c r="AG233" s="3"/>
      <c r="AH233" s="3"/>
      <c r="AI233" s="3"/>
      <c r="AJ233" s="3"/>
      <c r="AK233" s="3"/>
      <c r="AL233" s="3"/>
      <c r="AM233" s="3"/>
      <c r="AN233" s="3"/>
    </row>
    <row r="234" spans="1:40" ht="14.25" customHeight="1">
      <c r="A234" s="1"/>
      <c r="B234" s="1"/>
      <c r="C234" s="266">
        <f>Op_Ex!E30</f>
        <v>0</v>
      </c>
      <c r="D234" s="1"/>
      <c r="E234" s="341">
        <f>Op_Ex!G30</f>
        <v>0</v>
      </c>
      <c r="F234" s="341">
        <f>Op_Ex!H30</f>
        <v>0</v>
      </c>
      <c r="G234" s="341">
        <f>Op_Ex!I30</f>
        <v>0</v>
      </c>
      <c r="H234" s="341">
        <f>Op_Ex!J30</f>
        <v>0</v>
      </c>
      <c r="I234" s="341">
        <f>Op_Ex!K30</f>
        <v>0</v>
      </c>
      <c r="J234" s="341">
        <f>Op_Ex!L30</f>
        <v>0</v>
      </c>
      <c r="K234" s="341">
        <f>Op_Ex!M30</f>
        <v>0</v>
      </c>
      <c r="L234" s="348"/>
      <c r="M234" s="348"/>
      <c r="N234" s="109"/>
      <c r="O234" s="109"/>
      <c r="P234" s="109"/>
      <c r="Q234" s="109"/>
      <c r="R234" s="109"/>
      <c r="S234" s="109"/>
      <c r="T234" s="109"/>
      <c r="U234" s="109"/>
      <c r="V234" s="266">
        <f>Op_Ex!V30</f>
        <v>0</v>
      </c>
      <c r="W234" s="9"/>
      <c r="X234" s="101">
        <f>Op_Ex!X30</f>
        <v>0</v>
      </c>
      <c r="Y234" s="101">
        <f>Op_Ex!Y30</f>
        <v>0</v>
      </c>
      <c r="Z234" s="101">
        <f>Op_Ex!Z30</f>
        <v>0</v>
      </c>
      <c r="AA234" s="101">
        <f>Op_Ex!AA30</f>
        <v>0</v>
      </c>
      <c r="AB234" s="101">
        <f>Op_Ex!AB30</f>
        <v>0</v>
      </c>
      <c r="AC234" s="101">
        <f>Op_Ex!AC30</f>
        <v>0</v>
      </c>
      <c r="AD234" s="101">
        <f>Op_Ex!AD30</f>
        <v>0</v>
      </c>
      <c r="AE234" s="1"/>
      <c r="AF234" s="3"/>
      <c r="AG234" s="3"/>
      <c r="AH234" s="3"/>
      <c r="AI234" s="3"/>
      <c r="AJ234" s="3"/>
      <c r="AK234" s="3"/>
      <c r="AL234" s="3"/>
      <c r="AM234" s="3"/>
      <c r="AN234" s="3"/>
    </row>
    <row r="235" spans="1:40" ht="14.25" customHeight="1">
      <c r="A235" s="1"/>
      <c r="B235" s="1"/>
      <c r="C235" s="266">
        <f>Op_Ex!E31</f>
        <v>0</v>
      </c>
      <c r="D235" s="1"/>
      <c r="E235" s="341">
        <f>Op_Ex!G31</f>
        <v>0</v>
      </c>
      <c r="F235" s="341">
        <f>Op_Ex!H31</f>
        <v>0</v>
      </c>
      <c r="G235" s="341">
        <f>Op_Ex!I31</f>
        <v>0</v>
      </c>
      <c r="H235" s="341">
        <f>Op_Ex!J31</f>
        <v>0</v>
      </c>
      <c r="I235" s="341">
        <f>Op_Ex!K31</f>
        <v>0</v>
      </c>
      <c r="J235" s="341">
        <f>Op_Ex!L31</f>
        <v>0</v>
      </c>
      <c r="K235" s="341">
        <f>Op_Ex!M31</f>
        <v>0</v>
      </c>
      <c r="L235" s="348"/>
      <c r="M235" s="348"/>
      <c r="N235" s="109"/>
      <c r="O235" s="109"/>
      <c r="P235" s="109"/>
      <c r="Q235" s="109"/>
      <c r="R235" s="109"/>
      <c r="S235" s="109"/>
      <c r="T235" s="109"/>
      <c r="U235" s="109"/>
      <c r="V235" s="266">
        <f>Op_Ex!V31</f>
        <v>0</v>
      </c>
      <c r="W235" s="9"/>
      <c r="X235" s="101">
        <f>Op_Ex!X31</f>
        <v>0</v>
      </c>
      <c r="Y235" s="101">
        <f>Op_Ex!Y31</f>
        <v>0</v>
      </c>
      <c r="Z235" s="101">
        <f>Op_Ex!Z31</f>
        <v>0</v>
      </c>
      <c r="AA235" s="101">
        <f>Op_Ex!AA31</f>
        <v>0</v>
      </c>
      <c r="AB235" s="101">
        <f>Op_Ex!AB31</f>
        <v>0</v>
      </c>
      <c r="AC235" s="101">
        <f>Op_Ex!AC31</f>
        <v>0</v>
      </c>
      <c r="AD235" s="101">
        <f>Op_Ex!AD31</f>
        <v>0</v>
      </c>
      <c r="AE235" s="1"/>
      <c r="AF235" s="3"/>
      <c r="AG235" s="3"/>
      <c r="AH235" s="3"/>
      <c r="AI235" s="3"/>
      <c r="AJ235" s="3"/>
      <c r="AK235" s="3"/>
      <c r="AL235" s="3"/>
      <c r="AM235" s="3"/>
      <c r="AN235" s="3"/>
    </row>
    <row r="236" spans="1:40" ht="14.25" customHeight="1">
      <c r="A236" s="1"/>
      <c r="B236" s="1"/>
      <c r="C236" s="266">
        <f>Op_Ex!E32</f>
        <v>0</v>
      </c>
      <c r="D236" s="1"/>
      <c r="E236" s="341">
        <f>Op_Ex!G32</f>
        <v>0</v>
      </c>
      <c r="F236" s="341">
        <f>Op_Ex!H32</f>
        <v>0</v>
      </c>
      <c r="G236" s="341">
        <f>Op_Ex!I32</f>
        <v>0</v>
      </c>
      <c r="H236" s="341">
        <f>Op_Ex!J32</f>
        <v>0</v>
      </c>
      <c r="I236" s="341">
        <f>Op_Ex!K32</f>
        <v>0</v>
      </c>
      <c r="J236" s="341">
        <f>Op_Ex!L32</f>
        <v>0</v>
      </c>
      <c r="K236" s="341">
        <f>Op_Ex!M32</f>
        <v>0</v>
      </c>
      <c r="L236" s="348"/>
      <c r="M236" s="348"/>
      <c r="N236" s="109"/>
      <c r="O236" s="109"/>
      <c r="P236" s="109"/>
      <c r="Q236" s="109"/>
      <c r="R236" s="109"/>
      <c r="S236" s="109"/>
      <c r="T236" s="109"/>
      <c r="U236" s="109"/>
      <c r="V236" s="266">
        <f>Op_Ex!V32</f>
        <v>0</v>
      </c>
      <c r="W236" s="9"/>
      <c r="X236" s="101">
        <f>Op_Ex!X32</f>
        <v>0</v>
      </c>
      <c r="Y236" s="101">
        <f>Op_Ex!Y32</f>
        <v>0</v>
      </c>
      <c r="Z236" s="101">
        <f>Op_Ex!Z32</f>
        <v>0</v>
      </c>
      <c r="AA236" s="101">
        <f>Op_Ex!AA32</f>
        <v>0</v>
      </c>
      <c r="AB236" s="101">
        <f>Op_Ex!AB32</f>
        <v>0</v>
      </c>
      <c r="AC236" s="101">
        <f>Op_Ex!AC32</f>
        <v>0</v>
      </c>
      <c r="AD236" s="101">
        <f>Op_Ex!AD32</f>
        <v>0</v>
      </c>
      <c r="AE236" s="1"/>
      <c r="AF236" s="3"/>
      <c r="AG236" s="3"/>
      <c r="AH236" s="3"/>
      <c r="AI236" s="3"/>
      <c r="AJ236" s="3"/>
      <c r="AK236" s="3"/>
      <c r="AL236" s="3"/>
      <c r="AM236" s="3"/>
      <c r="AN236" s="3"/>
    </row>
    <row r="237" spans="1:40" ht="14.25" customHeight="1">
      <c r="A237" s="1"/>
      <c r="B237" s="1"/>
      <c r="C237" s="266">
        <f>Op_Ex!E33</f>
        <v>0</v>
      </c>
      <c r="D237" s="1"/>
      <c r="E237" s="341">
        <f>Op_Ex!G33</f>
        <v>0</v>
      </c>
      <c r="F237" s="341">
        <f>Op_Ex!H33</f>
        <v>0</v>
      </c>
      <c r="G237" s="341">
        <f>Op_Ex!I33</f>
        <v>0</v>
      </c>
      <c r="H237" s="341">
        <f>Op_Ex!J33</f>
        <v>0</v>
      </c>
      <c r="I237" s="341">
        <f>Op_Ex!K33</f>
        <v>0</v>
      </c>
      <c r="J237" s="341">
        <f>Op_Ex!L33</f>
        <v>0</v>
      </c>
      <c r="K237" s="341">
        <f>Op_Ex!M33</f>
        <v>0</v>
      </c>
      <c r="L237" s="348"/>
      <c r="M237" s="348"/>
      <c r="N237" s="109"/>
      <c r="O237" s="109"/>
      <c r="P237" s="109"/>
      <c r="Q237" s="109"/>
      <c r="R237" s="109"/>
      <c r="S237" s="109"/>
      <c r="T237" s="109"/>
      <c r="U237" s="109"/>
      <c r="V237" s="266">
        <f>Op_Ex!V33</f>
        <v>0</v>
      </c>
      <c r="W237" s="9"/>
      <c r="X237" s="101">
        <f>Op_Ex!X33</f>
        <v>0</v>
      </c>
      <c r="Y237" s="101">
        <f>Op_Ex!Y33</f>
        <v>0</v>
      </c>
      <c r="Z237" s="101">
        <f>Op_Ex!Z33</f>
        <v>0</v>
      </c>
      <c r="AA237" s="101">
        <f>Op_Ex!AA33</f>
        <v>0</v>
      </c>
      <c r="AB237" s="101">
        <f>Op_Ex!AB33</f>
        <v>0</v>
      </c>
      <c r="AC237" s="101">
        <f>Op_Ex!AC33</f>
        <v>0</v>
      </c>
      <c r="AD237" s="101">
        <f>Op_Ex!AD33</f>
        <v>0</v>
      </c>
      <c r="AE237" s="1"/>
      <c r="AF237" s="3"/>
      <c r="AG237" s="3"/>
      <c r="AH237" s="3"/>
      <c r="AI237" s="3"/>
      <c r="AJ237" s="3"/>
      <c r="AK237" s="3"/>
      <c r="AL237" s="3"/>
      <c r="AM237" s="3"/>
      <c r="AN237" s="3"/>
    </row>
    <row r="238" spans="1:40" ht="14.25" customHeight="1">
      <c r="A238" s="1"/>
      <c r="B238" s="1"/>
      <c r="C238" s="266">
        <f>Op_Ex!E34</f>
        <v>0</v>
      </c>
      <c r="D238" s="1"/>
      <c r="E238" s="341">
        <f>Op_Ex!G34</f>
        <v>0</v>
      </c>
      <c r="F238" s="341">
        <f>Op_Ex!H34</f>
        <v>0</v>
      </c>
      <c r="G238" s="341">
        <f>Op_Ex!I34</f>
        <v>0</v>
      </c>
      <c r="H238" s="341">
        <f>Op_Ex!J34</f>
        <v>0</v>
      </c>
      <c r="I238" s="341">
        <f>Op_Ex!K34</f>
        <v>0</v>
      </c>
      <c r="J238" s="341">
        <f>Op_Ex!L34</f>
        <v>0</v>
      </c>
      <c r="K238" s="341">
        <f>Op_Ex!M34</f>
        <v>0</v>
      </c>
      <c r="L238" s="348"/>
      <c r="M238" s="348"/>
      <c r="N238" s="109"/>
      <c r="O238" s="109"/>
      <c r="P238" s="109"/>
      <c r="Q238" s="109"/>
      <c r="R238" s="109"/>
      <c r="S238" s="109"/>
      <c r="T238" s="109"/>
      <c r="U238" s="109"/>
      <c r="V238" s="266">
        <f>Op_Ex!V34</f>
        <v>0</v>
      </c>
      <c r="W238" s="9"/>
      <c r="X238" s="101">
        <f>Op_Ex!X34</f>
        <v>0</v>
      </c>
      <c r="Y238" s="101">
        <f>Op_Ex!Y34</f>
        <v>0</v>
      </c>
      <c r="Z238" s="101">
        <f>Op_Ex!Z34</f>
        <v>0</v>
      </c>
      <c r="AA238" s="101">
        <f>Op_Ex!AA34</f>
        <v>0</v>
      </c>
      <c r="AB238" s="101">
        <f>Op_Ex!AB34</f>
        <v>0</v>
      </c>
      <c r="AC238" s="101">
        <f>Op_Ex!AC34</f>
        <v>0</v>
      </c>
      <c r="AD238" s="101">
        <f>Op_Ex!AD34</f>
        <v>0</v>
      </c>
      <c r="AE238" s="1"/>
      <c r="AF238" s="3"/>
      <c r="AG238" s="3"/>
      <c r="AH238" s="3"/>
      <c r="AI238" s="3"/>
      <c r="AJ238" s="3"/>
      <c r="AK238" s="3"/>
      <c r="AL238" s="3"/>
      <c r="AM238" s="3"/>
      <c r="AN238" s="3"/>
    </row>
    <row r="239" spans="1:40" ht="14.25" customHeight="1">
      <c r="A239" s="1"/>
      <c r="B239" s="1"/>
      <c r="C239" s="266">
        <f>Op_Ex!E35</f>
        <v>0</v>
      </c>
      <c r="D239" s="1"/>
      <c r="E239" s="341">
        <f>Op_Ex!G35</f>
        <v>0</v>
      </c>
      <c r="F239" s="341">
        <f>Op_Ex!H35</f>
        <v>0</v>
      </c>
      <c r="G239" s="341">
        <f>Op_Ex!I35</f>
        <v>0</v>
      </c>
      <c r="H239" s="341">
        <f>Op_Ex!J35</f>
        <v>0</v>
      </c>
      <c r="I239" s="341">
        <f>Op_Ex!K35</f>
        <v>0</v>
      </c>
      <c r="J239" s="341">
        <f>Op_Ex!L35</f>
        <v>0</v>
      </c>
      <c r="K239" s="341">
        <f>Op_Ex!M35</f>
        <v>0</v>
      </c>
      <c r="L239" s="348"/>
      <c r="M239" s="348"/>
      <c r="N239" s="109"/>
      <c r="O239" s="109"/>
      <c r="P239" s="109"/>
      <c r="Q239" s="109"/>
      <c r="R239" s="109"/>
      <c r="S239" s="109"/>
      <c r="T239" s="109"/>
      <c r="U239" s="109"/>
      <c r="V239" s="266">
        <f>Op_Ex!V35</f>
        <v>0</v>
      </c>
      <c r="W239" s="9"/>
      <c r="X239" s="101">
        <f>Op_Ex!X35</f>
        <v>0</v>
      </c>
      <c r="Y239" s="101">
        <f>Op_Ex!Y35</f>
        <v>0</v>
      </c>
      <c r="Z239" s="101">
        <f>Op_Ex!Z35</f>
        <v>0</v>
      </c>
      <c r="AA239" s="101">
        <f>Op_Ex!AA35</f>
        <v>0</v>
      </c>
      <c r="AB239" s="101">
        <f>Op_Ex!AB35</f>
        <v>0</v>
      </c>
      <c r="AC239" s="101">
        <f>Op_Ex!AC35</f>
        <v>0</v>
      </c>
      <c r="AD239" s="101">
        <f>Op_Ex!AD35</f>
        <v>0</v>
      </c>
      <c r="AE239" s="1"/>
      <c r="AF239" s="3"/>
      <c r="AG239" s="3"/>
      <c r="AH239" s="3"/>
      <c r="AI239" s="3"/>
      <c r="AJ239" s="3"/>
      <c r="AK239" s="3"/>
      <c r="AL239" s="3"/>
      <c r="AM239" s="3"/>
      <c r="AN239" s="3"/>
    </row>
    <row r="240" spans="1:40" ht="14.25" customHeight="1">
      <c r="A240" s="1"/>
      <c r="B240" s="1"/>
      <c r="C240" s="266">
        <f>Op_Ex!E36</f>
        <v>0</v>
      </c>
      <c r="D240" s="1"/>
      <c r="E240" s="341">
        <f>Op_Ex!G36</f>
        <v>0</v>
      </c>
      <c r="F240" s="341">
        <f>Op_Ex!H36</f>
        <v>0</v>
      </c>
      <c r="G240" s="341">
        <f>Op_Ex!I36</f>
        <v>0</v>
      </c>
      <c r="H240" s="341">
        <f>Op_Ex!J36</f>
        <v>0</v>
      </c>
      <c r="I240" s="341">
        <f>Op_Ex!K36</f>
        <v>0</v>
      </c>
      <c r="J240" s="341">
        <f>Op_Ex!L36</f>
        <v>0</v>
      </c>
      <c r="K240" s="341">
        <f>Op_Ex!M36</f>
        <v>0</v>
      </c>
      <c r="L240" s="347"/>
      <c r="M240" s="347"/>
      <c r="N240" s="1"/>
      <c r="O240" s="1"/>
      <c r="P240" s="1"/>
      <c r="Q240" s="1"/>
      <c r="R240" s="1"/>
      <c r="S240" s="1"/>
      <c r="T240" s="1"/>
      <c r="U240" s="1"/>
      <c r="V240" s="266">
        <f>Op_Ex!V36</f>
        <v>0</v>
      </c>
      <c r="W240" s="9"/>
      <c r="X240" s="101">
        <f>Op_Ex!X36</f>
        <v>0</v>
      </c>
      <c r="Y240" s="101">
        <f>Op_Ex!Y36</f>
        <v>0</v>
      </c>
      <c r="Z240" s="101">
        <f>Op_Ex!Z36</f>
        <v>0</v>
      </c>
      <c r="AA240" s="101">
        <f>Op_Ex!AA36</f>
        <v>0</v>
      </c>
      <c r="AB240" s="101">
        <f>Op_Ex!AB36</f>
        <v>0</v>
      </c>
      <c r="AC240" s="101">
        <f>Op_Ex!AC36</f>
        <v>0</v>
      </c>
      <c r="AD240" s="101">
        <f>Op_Ex!AD36</f>
        <v>0</v>
      </c>
      <c r="AE240" s="1"/>
      <c r="AF240" s="3"/>
      <c r="AG240" s="3"/>
      <c r="AH240" s="3"/>
      <c r="AI240" s="3"/>
      <c r="AJ240" s="3"/>
      <c r="AK240" s="3"/>
      <c r="AL240" s="3"/>
      <c r="AM240" s="3"/>
      <c r="AN240" s="3"/>
    </row>
    <row r="241" spans="1:40" ht="14.25" customHeight="1">
      <c r="A241" s="1"/>
      <c r="B241" s="1"/>
      <c r="C241" s="266">
        <f>Op_Ex!E37</f>
        <v>0</v>
      </c>
      <c r="D241" s="1"/>
      <c r="E241" s="341">
        <f>Op_Ex!G37</f>
        <v>0</v>
      </c>
      <c r="F241" s="341">
        <f>Op_Ex!H37</f>
        <v>0</v>
      </c>
      <c r="G241" s="341">
        <f>Op_Ex!I37</f>
        <v>0</v>
      </c>
      <c r="H241" s="341">
        <f>Op_Ex!J37</f>
        <v>0</v>
      </c>
      <c r="I241" s="341">
        <f>Op_Ex!K37</f>
        <v>0</v>
      </c>
      <c r="J241" s="341">
        <f>Op_Ex!L37</f>
        <v>0</v>
      </c>
      <c r="K241" s="341">
        <f>Op_Ex!M37</f>
        <v>0</v>
      </c>
      <c r="L241" s="347"/>
      <c r="M241" s="347"/>
      <c r="N241" s="1"/>
      <c r="O241" s="1"/>
      <c r="P241" s="1"/>
      <c r="Q241" s="1"/>
      <c r="R241" s="1"/>
      <c r="S241" s="1"/>
      <c r="T241" s="1"/>
      <c r="U241" s="1"/>
      <c r="V241" s="266">
        <f>Op_Ex!V37</f>
        <v>0</v>
      </c>
      <c r="W241" s="9"/>
      <c r="X241" s="101">
        <f>Op_Ex!X37</f>
        <v>0</v>
      </c>
      <c r="Y241" s="101">
        <f>Op_Ex!Y37</f>
        <v>0</v>
      </c>
      <c r="Z241" s="101">
        <f>Op_Ex!Z37</f>
        <v>0</v>
      </c>
      <c r="AA241" s="101">
        <f>Op_Ex!AA37</f>
        <v>0</v>
      </c>
      <c r="AB241" s="101">
        <f>Op_Ex!AB37</f>
        <v>0</v>
      </c>
      <c r="AC241" s="101">
        <f>Op_Ex!AC37</f>
        <v>0</v>
      </c>
      <c r="AD241" s="101">
        <f>Op_Ex!AD37</f>
        <v>0</v>
      </c>
      <c r="AE241" s="1"/>
      <c r="AF241" s="3"/>
      <c r="AG241" s="3"/>
      <c r="AH241" s="3"/>
      <c r="AI241" s="3"/>
      <c r="AJ241" s="3"/>
      <c r="AK241" s="3"/>
      <c r="AL241" s="3"/>
      <c r="AM241" s="3"/>
      <c r="AN241" s="3"/>
    </row>
    <row r="242" spans="1:40" ht="14.25" customHeight="1">
      <c r="A242" s="1"/>
      <c r="B242" s="1"/>
      <c r="C242" s="266">
        <f>Op_Ex!E38</f>
        <v>0</v>
      </c>
      <c r="D242" s="1"/>
      <c r="E242" s="341">
        <f>Op_Ex!G38</f>
        <v>0</v>
      </c>
      <c r="F242" s="341">
        <f>Op_Ex!H38</f>
        <v>0</v>
      </c>
      <c r="G242" s="341">
        <f>Op_Ex!I38</f>
        <v>0</v>
      </c>
      <c r="H242" s="341">
        <f>Op_Ex!J38</f>
        <v>0</v>
      </c>
      <c r="I242" s="341">
        <f>Op_Ex!K38</f>
        <v>0</v>
      </c>
      <c r="J242" s="341">
        <f>Op_Ex!L38</f>
        <v>0</v>
      </c>
      <c r="K242" s="341">
        <f>Op_Ex!M38</f>
        <v>0</v>
      </c>
      <c r="L242" s="347"/>
      <c r="M242" s="347"/>
      <c r="N242" s="1"/>
      <c r="O242" s="1"/>
      <c r="P242" s="1"/>
      <c r="Q242" s="1"/>
      <c r="R242" s="1"/>
      <c r="S242" s="1"/>
      <c r="T242" s="1"/>
      <c r="U242" s="1"/>
      <c r="V242" s="266">
        <f>Op_Ex!V38</f>
        <v>0</v>
      </c>
      <c r="W242" s="9"/>
      <c r="X242" s="101">
        <f>Op_Ex!X38</f>
        <v>0</v>
      </c>
      <c r="Y242" s="101">
        <f>Op_Ex!Y38</f>
        <v>0</v>
      </c>
      <c r="Z242" s="101">
        <f>Op_Ex!Z38</f>
        <v>0</v>
      </c>
      <c r="AA242" s="101">
        <f>Op_Ex!AA38</f>
        <v>0</v>
      </c>
      <c r="AB242" s="101">
        <f>Op_Ex!AB38</f>
        <v>0</v>
      </c>
      <c r="AC242" s="101">
        <f>Op_Ex!AC38</f>
        <v>0</v>
      </c>
      <c r="AD242" s="101">
        <f>Op_Ex!AD38</f>
        <v>0</v>
      </c>
      <c r="AE242" s="1"/>
      <c r="AF242" s="3"/>
      <c r="AG242" s="3"/>
      <c r="AH242" s="3"/>
      <c r="AI242" s="3"/>
      <c r="AJ242" s="3"/>
      <c r="AK242" s="3"/>
      <c r="AL242" s="3"/>
      <c r="AM242" s="3"/>
      <c r="AN242" s="3"/>
    </row>
    <row r="243" spans="1:40" ht="14.25" customHeight="1">
      <c r="A243" s="1"/>
      <c r="B243" s="1"/>
      <c r="C243" s="1"/>
      <c r="D243" s="1"/>
      <c r="E243" s="347"/>
      <c r="F243" s="347"/>
      <c r="G243" s="347"/>
      <c r="H243" s="347"/>
      <c r="I243" s="347"/>
      <c r="J243" s="347"/>
      <c r="K243" s="347"/>
      <c r="L243" s="347"/>
      <c r="M243" s="347"/>
      <c r="N243" s="1"/>
      <c r="O243" s="1"/>
      <c r="P243" s="1"/>
      <c r="Q243" s="1"/>
      <c r="R243" s="1"/>
      <c r="S243" s="1"/>
      <c r="T243" s="1"/>
      <c r="U243" s="1"/>
      <c r="V243" s="1"/>
      <c r="W243" s="9"/>
      <c r="X243" s="347"/>
      <c r="Y243" s="347"/>
      <c r="Z243" s="347"/>
      <c r="AA243" s="347"/>
      <c r="AB243" s="347"/>
      <c r="AC243" s="347"/>
      <c r="AD243" s="347"/>
      <c r="AE243" s="1"/>
      <c r="AF243" s="3"/>
      <c r="AG243" s="3"/>
      <c r="AH243" s="3"/>
      <c r="AI243" s="3"/>
      <c r="AJ243" s="3"/>
      <c r="AK243" s="3"/>
      <c r="AL243" s="3"/>
      <c r="AM243" s="3"/>
      <c r="AN243" s="3"/>
    </row>
    <row r="244" spans="1:40" ht="14.25" customHeight="1">
      <c r="A244" s="1"/>
      <c r="B244" s="1"/>
      <c r="C244" s="121" t="str">
        <f>Op_Ex!E40</f>
        <v>ΑΜΟΙΒΕΣ ΚΑΙ ΕΞΟΔΑ ΤΡΙΤΩΝ</v>
      </c>
      <c r="D244" s="1"/>
      <c r="E244" s="342">
        <f>Op_Ex!G40</f>
        <v>24300</v>
      </c>
      <c r="F244" s="342">
        <f>Op_Ex!H40</f>
        <v>24300</v>
      </c>
      <c r="G244" s="342">
        <f>Op_Ex!I40</f>
        <v>36500</v>
      </c>
      <c r="H244" s="342">
        <f>Op_Ex!J40</f>
        <v>36600</v>
      </c>
      <c r="I244" s="342">
        <f>Op_Ex!K40</f>
        <v>48600</v>
      </c>
      <c r="J244" s="342">
        <f>Op_Ex!L40</f>
        <v>48600</v>
      </c>
      <c r="K244" s="342">
        <f>Op_Ex!M40</f>
        <v>60600</v>
      </c>
      <c r="L244" s="347"/>
      <c r="M244" s="347"/>
      <c r="N244" s="1"/>
      <c r="O244" s="1"/>
      <c r="P244" s="1"/>
      <c r="Q244" s="1"/>
      <c r="R244" s="1"/>
      <c r="S244" s="1"/>
      <c r="T244" s="1"/>
      <c r="U244" s="1"/>
      <c r="V244" s="121" t="str">
        <f>Op_Ex!V40</f>
        <v>THIRD PARTY FEES AND EXPENSES</v>
      </c>
      <c r="W244" s="9"/>
      <c r="X244" s="342">
        <f>Op_Ex!X40</f>
        <v>200</v>
      </c>
      <c r="Y244" s="342">
        <f>Op_Ex!Y40</f>
        <v>200</v>
      </c>
      <c r="Z244" s="342">
        <f>Op_Ex!Z40</f>
        <v>200</v>
      </c>
      <c r="AA244" s="342">
        <f>Op_Ex!AA40</f>
        <v>200</v>
      </c>
      <c r="AB244" s="342">
        <f>Op_Ex!AB40</f>
        <v>200</v>
      </c>
      <c r="AC244" s="342">
        <f>Op_Ex!AC40</f>
        <v>0</v>
      </c>
      <c r="AD244" s="342">
        <f>Op_Ex!AD40</f>
        <v>0</v>
      </c>
      <c r="AE244" s="1"/>
      <c r="AF244" s="3"/>
      <c r="AG244" s="3"/>
      <c r="AH244" s="3"/>
      <c r="AI244" s="3"/>
      <c r="AJ244" s="3"/>
      <c r="AK244" s="3"/>
      <c r="AL244" s="3"/>
      <c r="AM244" s="3"/>
      <c r="AN244" s="3"/>
    </row>
    <row r="245" spans="1:40" ht="14.25" customHeight="1">
      <c r="A245" s="1"/>
      <c r="B245" s="1"/>
      <c r="C245" s="266" t="str">
        <f>Op_Ex!E41</f>
        <v>Λογιστικές/Φοροτεχνικές υπηρεσίες</v>
      </c>
      <c r="D245" s="1"/>
      <c r="E245" s="341">
        <f>Op_Ex!G41</f>
        <v>300</v>
      </c>
      <c r="F245" s="341">
        <f>Op_Ex!H41</f>
        <v>300</v>
      </c>
      <c r="G245" s="341">
        <f>Op_Ex!I41</f>
        <v>500</v>
      </c>
      <c r="H245" s="341">
        <f>Op_Ex!J41</f>
        <v>600</v>
      </c>
      <c r="I245" s="341">
        <f>Op_Ex!K41</f>
        <v>600</v>
      </c>
      <c r="J245" s="341">
        <f>Op_Ex!L41</f>
        <v>600</v>
      </c>
      <c r="K245" s="341">
        <f>Op_Ex!M41</f>
        <v>600</v>
      </c>
      <c r="L245" s="347"/>
      <c r="M245" s="347"/>
      <c r="N245" s="1"/>
      <c r="O245" s="1"/>
      <c r="P245" s="1"/>
      <c r="Q245" s="1"/>
      <c r="R245" s="1"/>
      <c r="S245" s="1"/>
      <c r="T245" s="1"/>
      <c r="U245" s="1"/>
      <c r="V245" s="266" t="str">
        <f>Op_Ex!V41</f>
        <v>Tax accountant</v>
      </c>
      <c r="W245" s="9"/>
      <c r="X245" s="101">
        <f>Op_Ex!X41</f>
        <v>100</v>
      </c>
      <c r="Y245" s="101">
        <f>Op_Ex!Y41</f>
        <v>100</v>
      </c>
      <c r="Z245" s="101">
        <f>Op_Ex!Z41</f>
        <v>100</v>
      </c>
      <c r="AA245" s="101">
        <f>Op_Ex!AA41</f>
        <v>100</v>
      </c>
      <c r="AB245" s="101">
        <f>Op_Ex!AB41</f>
        <v>100</v>
      </c>
      <c r="AC245" s="101">
        <f>Op_Ex!AC41</f>
        <v>0</v>
      </c>
      <c r="AD245" s="101">
        <f>Op_Ex!AD41</f>
        <v>0</v>
      </c>
      <c r="AE245" s="1"/>
      <c r="AF245" s="3"/>
      <c r="AG245" s="3"/>
      <c r="AH245" s="3"/>
      <c r="AI245" s="3"/>
      <c r="AJ245" s="3"/>
      <c r="AK245" s="3"/>
      <c r="AL245" s="3"/>
      <c r="AM245" s="3"/>
      <c r="AN245" s="3"/>
    </row>
    <row r="246" spans="1:40" ht="14.25" customHeight="1">
      <c r="A246" s="1"/>
      <c r="B246" s="1"/>
      <c r="C246" s="266" t="str">
        <f>Op_Ex!E42</f>
        <v>Συνεργάτες</v>
      </c>
      <c r="D246" s="1"/>
      <c r="E246" s="341">
        <f>Op_Ex!G42</f>
        <v>24000</v>
      </c>
      <c r="F246" s="341">
        <f>Op_Ex!H42</f>
        <v>24000</v>
      </c>
      <c r="G246" s="341">
        <f>Op_Ex!I42</f>
        <v>36000</v>
      </c>
      <c r="H246" s="341">
        <f>Op_Ex!J42</f>
        <v>36000</v>
      </c>
      <c r="I246" s="341">
        <f>Op_Ex!K42</f>
        <v>48000</v>
      </c>
      <c r="J246" s="341">
        <f>Op_Ex!L42</f>
        <v>48000</v>
      </c>
      <c r="K246" s="341">
        <f>Op_Ex!M42</f>
        <v>60000</v>
      </c>
      <c r="L246" s="347"/>
      <c r="M246" s="347"/>
      <c r="N246" s="1"/>
      <c r="O246" s="1"/>
      <c r="P246" s="1"/>
      <c r="Q246" s="1"/>
      <c r="R246" s="1"/>
      <c r="S246" s="1"/>
      <c r="T246" s="1"/>
      <c r="U246" s="1"/>
      <c r="V246" s="266" t="str">
        <f>Op_Ex!V42</f>
        <v>IT support</v>
      </c>
      <c r="W246" s="9"/>
      <c r="X246" s="101">
        <f>Op_Ex!X42</f>
        <v>100</v>
      </c>
      <c r="Y246" s="101">
        <f>Op_Ex!Y42</f>
        <v>100</v>
      </c>
      <c r="Z246" s="101">
        <f>Op_Ex!Z42</f>
        <v>100</v>
      </c>
      <c r="AA246" s="101">
        <f>Op_Ex!AA42</f>
        <v>100</v>
      </c>
      <c r="AB246" s="101">
        <f>Op_Ex!AB42</f>
        <v>100</v>
      </c>
      <c r="AC246" s="101">
        <f>Op_Ex!AC42</f>
        <v>0</v>
      </c>
      <c r="AD246" s="101">
        <f>Op_Ex!AD42</f>
        <v>0</v>
      </c>
      <c r="AE246" s="1"/>
      <c r="AF246" s="3"/>
      <c r="AG246" s="3"/>
      <c r="AH246" s="3"/>
      <c r="AI246" s="3"/>
      <c r="AJ246" s="3"/>
      <c r="AK246" s="3"/>
      <c r="AL246" s="3"/>
      <c r="AM246" s="3"/>
      <c r="AN246" s="3"/>
    </row>
    <row r="247" spans="1:40" ht="14.25" customHeight="1">
      <c r="A247" s="1"/>
      <c r="B247" s="1"/>
      <c r="C247" s="266">
        <f>Op_Ex!E43</f>
        <v>0</v>
      </c>
      <c r="D247" s="1"/>
      <c r="E247" s="341">
        <f>Op_Ex!G43</f>
        <v>0</v>
      </c>
      <c r="F247" s="341">
        <f>Op_Ex!H43</f>
        <v>0</v>
      </c>
      <c r="G247" s="341">
        <f>Op_Ex!I43</f>
        <v>0</v>
      </c>
      <c r="H247" s="341">
        <f>Op_Ex!J43</f>
        <v>0</v>
      </c>
      <c r="I247" s="341">
        <f>Op_Ex!K43</f>
        <v>0</v>
      </c>
      <c r="J247" s="341">
        <f>Op_Ex!L43</f>
        <v>0</v>
      </c>
      <c r="K247" s="341">
        <f>Op_Ex!M43</f>
        <v>0</v>
      </c>
      <c r="L247" s="347"/>
      <c r="M247" s="347"/>
      <c r="N247" s="1"/>
      <c r="O247" s="1"/>
      <c r="P247" s="1"/>
      <c r="Q247" s="1"/>
      <c r="R247" s="1"/>
      <c r="S247" s="1"/>
      <c r="T247" s="1"/>
      <c r="U247" s="1"/>
      <c r="V247" s="266">
        <f>Op_Ex!V43</f>
        <v>0</v>
      </c>
      <c r="W247" s="9"/>
      <c r="X247" s="101">
        <f>Op_Ex!X43</f>
        <v>0</v>
      </c>
      <c r="Y247" s="101">
        <f>Op_Ex!Y43</f>
        <v>0</v>
      </c>
      <c r="Z247" s="101">
        <f>Op_Ex!Z43</f>
        <v>0</v>
      </c>
      <c r="AA247" s="101">
        <f>Op_Ex!AA43</f>
        <v>0</v>
      </c>
      <c r="AB247" s="101">
        <f>Op_Ex!AB43</f>
        <v>0</v>
      </c>
      <c r="AC247" s="101">
        <f>Op_Ex!AC43</f>
        <v>0</v>
      </c>
      <c r="AD247" s="101">
        <f>Op_Ex!AD43</f>
        <v>0</v>
      </c>
      <c r="AE247" s="1"/>
      <c r="AF247" s="3"/>
      <c r="AG247" s="3"/>
      <c r="AH247" s="3"/>
      <c r="AI247" s="3"/>
      <c r="AJ247" s="3"/>
      <c r="AK247" s="3"/>
      <c r="AL247" s="3"/>
      <c r="AM247" s="3"/>
      <c r="AN247" s="3"/>
    </row>
    <row r="248" spans="1:40" ht="14.25" customHeight="1">
      <c r="A248" s="1"/>
      <c r="B248" s="1"/>
      <c r="C248" s="266">
        <f>Op_Ex!E44</f>
        <v>0</v>
      </c>
      <c r="D248" s="1"/>
      <c r="E248" s="341">
        <f>Op_Ex!G44</f>
        <v>0</v>
      </c>
      <c r="F248" s="341">
        <f>Op_Ex!H44</f>
        <v>0</v>
      </c>
      <c r="G248" s="341">
        <f>Op_Ex!I44</f>
        <v>0</v>
      </c>
      <c r="H248" s="341">
        <f>Op_Ex!J44</f>
        <v>0</v>
      </c>
      <c r="I248" s="341">
        <f>Op_Ex!K44</f>
        <v>0</v>
      </c>
      <c r="J248" s="341">
        <f>Op_Ex!L44</f>
        <v>0</v>
      </c>
      <c r="K248" s="341">
        <f>Op_Ex!M44</f>
        <v>0</v>
      </c>
      <c r="L248" s="347"/>
      <c r="M248" s="347"/>
      <c r="N248" s="1"/>
      <c r="O248" s="1"/>
      <c r="P248" s="1"/>
      <c r="Q248" s="1"/>
      <c r="R248" s="1"/>
      <c r="S248" s="1"/>
      <c r="T248" s="1"/>
      <c r="U248" s="1"/>
      <c r="V248" s="266">
        <f>Op_Ex!V44</f>
        <v>0</v>
      </c>
      <c r="W248" s="9"/>
      <c r="X248" s="101">
        <f>Op_Ex!X44</f>
        <v>0</v>
      </c>
      <c r="Y248" s="101">
        <f>Op_Ex!Y44</f>
        <v>0</v>
      </c>
      <c r="Z248" s="101">
        <f>Op_Ex!Z44</f>
        <v>0</v>
      </c>
      <c r="AA248" s="101">
        <f>Op_Ex!AA44</f>
        <v>0</v>
      </c>
      <c r="AB248" s="101">
        <f>Op_Ex!AB44</f>
        <v>0</v>
      </c>
      <c r="AC248" s="101">
        <f>Op_Ex!AC44</f>
        <v>0</v>
      </c>
      <c r="AD248" s="101">
        <f>Op_Ex!AD44</f>
        <v>0</v>
      </c>
      <c r="AE248" s="1"/>
      <c r="AF248" s="3"/>
      <c r="AG248" s="3"/>
      <c r="AH248" s="3"/>
      <c r="AI248" s="3"/>
      <c r="AJ248" s="3"/>
      <c r="AK248" s="3"/>
      <c r="AL248" s="3"/>
      <c r="AM248" s="3"/>
      <c r="AN248" s="3"/>
    </row>
    <row r="249" spans="1:40" ht="14.25" customHeight="1">
      <c r="A249" s="1"/>
      <c r="B249" s="1"/>
      <c r="C249" s="266">
        <f>Op_Ex!E45</f>
        <v>0</v>
      </c>
      <c r="D249" s="1"/>
      <c r="E249" s="341">
        <f>Op_Ex!G45</f>
        <v>0</v>
      </c>
      <c r="F249" s="341">
        <f>Op_Ex!H45</f>
        <v>0</v>
      </c>
      <c r="G249" s="341">
        <f>Op_Ex!I45</f>
        <v>0</v>
      </c>
      <c r="H249" s="341">
        <f>Op_Ex!J45</f>
        <v>0</v>
      </c>
      <c r="I249" s="341">
        <f>Op_Ex!K45</f>
        <v>0</v>
      </c>
      <c r="J249" s="341">
        <f>Op_Ex!L45</f>
        <v>0</v>
      </c>
      <c r="K249" s="341">
        <f>Op_Ex!M45</f>
        <v>0</v>
      </c>
      <c r="L249" s="347"/>
      <c r="M249" s="347"/>
      <c r="N249" s="1"/>
      <c r="O249" s="1"/>
      <c r="P249" s="1"/>
      <c r="Q249" s="1"/>
      <c r="R249" s="1"/>
      <c r="S249" s="1"/>
      <c r="T249" s="1"/>
      <c r="U249" s="1"/>
      <c r="V249" s="266">
        <f>Op_Ex!V45</f>
        <v>0</v>
      </c>
      <c r="W249" s="9"/>
      <c r="X249" s="101">
        <f>Op_Ex!X45</f>
        <v>0</v>
      </c>
      <c r="Y249" s="101">
        <f>Op_Ex!Y45</f>
        <v>0</v>
      </c>
      <c r="Z249" s="101">
        <f>Op_Ex!Z45</f>
        <v>0</v>
      </c>
      <c r="AA249" s="101">
        <f>Op_Ex!AA45</f>
        <v>0</v>
      </c>
      <c r="AB249" s="101">
        <f>Op_Ex!AB45</f>
        <v>0</v>
      </c>
      <c r="AC249" s="101">
        <f>Op_Ex!AC45</f>
        <v>0</v>
      </c>
      <c r="AD249" s="101">
        <f>Op_Ex!AD45</f>
        <v>0</v>
      </c>
      <c r="AE249" s="1"/>
      <c r="AF249" s="3"/>
      <c r="AG249" s="3"/>
      <c r="AH249" s="3"/>
      <c r="AI249" s="3"/>
      <c r="AJ249" s="3"/>
      <c r="AK249" s="3"/>
      <c r="AL249" s="3"/>
      <c r="AM249" s="3"/>
      <c r="AN249" s="3"/>
    </row>
    <row r="250" spans="1:40" ht="14.25" customHeight="1">
      <c r="A250" s="1"/>
      <c r="B250" s="1"/>
      <c r="C250" s="266">
        <f>Op_Ex!E46</f>
        <v>0</v>
      </c>
      <c r="D250" s="1"/>
      <c r="E250" s="341">
        <f>Op_Ex!G46</f>
        <v>0</v>
      </c>
      <c r="F250" s="341">
        <f>Op_Ex!H46</f>
        <v>0</v>
      </c>
      <c r="G250" s="341">
        <f>Op_Ex!I46</f>
        <v>0</v>
      </c>
      <c r="H250" s="341">
        <f>Op_Ex!J46</f>
        <v>0</v>
      </c>
      <c r="I250" s="341">
        <f>Op_Ex!K46</f>
        <v>0</v>
      </c>
      <c r="J250" s="341">
        <f>Op_Ex!L46</f>
        <v>0</v>
      </c>
      <c r="K250" s="341">
        <f>Op_Ex!M46</f>
        <v>0</v>
      </c>
      <c r="L250" s="347"/>
      <c r="M250" s="347"/>
      <c r="N250" s="1"/>
      <c r="O250" s="1"/>
      <c r="P250" s="1"/>
      <c r="Q250" s="1"/>
      <c r="R250" s="1"/>
      <c r="S250" s="1"/>
      <c r="T250" s="1"/>
      <c r="U250" s="1"/>
      <c r="V250" s="266">
        <f>Op_Ex!V46</f>
        <v>0</v>
      </c>
      <c r="W250" s="9"/>
      <c r="X250" s="101">
        <f>Op_Ex!X46</f>
        <v>0</v>
      </c>
      <c r="Y250" s="101">
        <f>Op_Ex!Y46</f>
        <v>0</v>
      </c>
      <c r="Z250" s="101">
        <f>Op_Ex!Z46</f>
        <v>0</v>
      </c>
      <c r="AA250" s="101">
        <f>Op_Ex!AA46</f>
        <v>0</v>
      </c>
      <c r="AB250" s="101">
        <f>Op_Ex!AB46</f>
        <v>0</v>
      </c>
      <c r="AC250" s="101">
        <f>Op_Ex!AC46</f>
        <v>0</v>
      </c>
      <c r="AD250" s="101">
        <f>Op_Ex!AD46</f>
        <v>0</v>
      </c>
      <c r="AE250" s="1"/>
      <c r="AF250" s="3"/>
      <c r="AG250" s="3"/>
      <c r="AH250" s="3"/>
      <c r="AI250" s="3"/>
      <c r="AJ250" s="3"/>
      <c r="AK250" s="3"/>
      <c r="AL250" s="3"/>
      <c r="AM250" s="3"/>
      <c r="AN250" s="3"/>
    </row>
    <row r="251" spans="1:40" ht="14.25" customHeight="1">
      <c r="A251" s="1"/>
      <c r="B251" s="1"/>
      <c r="C251" s="266">
        <f>Op_Ex!E47</f>
        <v>0</v>
      </c>
      <c r="D251" s="1"/>
      <c r="E251" s="341">
        <f>Op_Ex!G47</f>
        <v>0</v>
      </c>
      <c r="F251" s="341">
        <f>Op_Ex!H47</f>
        <v>0</v>
      </c>
      <c r="G251" s="341">
        <f>Op_Ex!I47</f>
        <v>0</v>
      </c>
      <c r="H251" s="341">
        <f>Op_Ex!J47</f>
        <v>0</v>
      </c>
      <c r="I251" s="341">
        <f>Op_Ex!K47</f>
        <v>0</v>
      </c>
      <c r="J251" s="341">
        <f>Op_Ex!L47</f>
        <v>0</v>
      </c>
      <c r="K251" s="341">
        <f>Op_Ex!M47</f>
        <v>0</v>
      </c>
      <c r="L251" s="347"/>
      <c r="M251" s="347"/>
      <c r="N251" s="1"/>
      <c r="O251" s="1"/>
      <c r="P251" s="1"/>
      <c r="Q251" s="1"/>
      <c r="R251" s="1"/>
      <c r="S251" s="1"/>
      <c r="T251" s="1"/>
      <c r="U251" s="1"/>
      <c r="V251" s="266">
        <f>Op_Ex!V47</f>
        <v>0</v>
      </c>
      <c r="W251" s="9"/>
      <c r="X251" s="101">
        <f>Op_Ex!X47</f>
        <v>0</v>
      </c>
      <c r="Y251" s="101">
        <f>Op_Ex!Y47</f>
        <v>0</v>
      </c>
      <c r="Z251" s="101">
        <f>Op_Ex!Z47</f>
        <v>0</v>
      </c>
      <c r="AA251" s="101">
        <f>Op_Ex!AA47</f>
        <v>0</v>
      </c>
      <c r="AB251" s="101">
        <f>Op_Ex!AB47</f>
        <v>0</v>
      </c>
      <c r="AC251" s="101">
        <f>Op_Ex!AC47</f>
        <v>0</v>
      </c>
      <c r="AD251" s="101">
        <f>Op_Ex!AD47</f>
        <v>0</v>
      </c>
      <c r="AE251" s="1"/>
      <c r="AF251" s="3"/>
      <c r="AG251" s="3"/>
      <c r="AH251" s="3"/>
      <c r="AI251" s="3"/>
      <c r="AJ251" s="3"/>
      <c r="AK251" s="3"/>
      <c r="AL251" s="3"/>
      <c r="AM251" s="3"/>
      <c r="AN251" s="3"/>
    </row>
    <row r="252" spans="1:40" ht="14.25" customHeight="1">
      <c r="A252" s="1"/>
      <c r="B252" s="1"/>
      <c r="C252" s="266">
        <f>Op_Ex!E48</f>
        <v>0</v>
      </c>
      <c r="D252" s="1"/>
      <c r="E252" s="341">
        <f>Op_Ex!G48</f>
        <v>0</v>
      </c>
      <c r="F252" s="341">
        <f>Op_Ex!H48</f>
        <v>0</v>
      </c>
      <c r="G252" s="341">
        <f>Op_Ex!I48</f>
        <v>0</v>
      </c>
      <c r="H252" s="341">
        <f>Op_Ex!J48</f>
        <v>0</v>
      </c>
      <c r="I252" s="341">
        <f>Op_Ex!K48</f>
        <v>0</v>
      </c>
      <c r="J252" s="341">
        <f>Op_Ex!L48</f>
        <v>0</v>
      </c>
      <c r="K252" s="341">
        <f>Op_Ex!M48</f>
        <v>0</v>
      </c>
      <c r="L252" s="347"/>
      <c r="M252" s="347"/>
      <c r="N252" s="1"/>
      <c r="O252" s="1"/>
      <c r="P252" s="1"/>
      <c r="Q252" s="1"/>
      <c r="R252" s="1"/>
      <c r="S252" s="1"/>
      <c r="T252" s="1"/>
      <c r="U252" s="1"/>
      <c r="V252" s="266">
        <f>Op_Ex!V48</f>
        <v>0</v>
      </c>
      <c r="W252" s="9"/>
      <c r="X252" s="101">
        <f>Op_Ex!X48</f>
        <v>0</v>
      </c>
      <c r="Y252" s="101">
        <f>Op_Ex!Y48</f>
        <v>0</v>
      </c>
      <c r="Z252" s="101">
        <f>Op_Ex!Z48</f>
        <v>0</v>
      </c>
      <c r="AA252" s="101">
        <f>Op_Ex!AA48</f>
        <v>0</v>
      </c>
      <c r="AB252" s="101">
        <f>Op_Ex!AB48</f>
        <v>0</v>
      </c>
      <c r="AC252" s="101">
        <f>Op_Ex!AC48</f>
        <v>0</v>
      </c>
      <c r="AD252" s="101">
        <f>Op_Ex!AD48</f>
        <v>0</v>
      </c>
      <c r="AE252" s="1"/>
      <c r="AF252" s="3"/>
      <c r="AG252" s="3"/>
      <c r="AH252" s="3"/>
      <c r="AI252" s="3"/>
      <c r="AJ252" s="3"/>
      <c r="AK252" s="3"/>
      <c r="AL252" s="3"/>
      <c r="AM252" s="3"/>
      <c r="AN252" s="3"/>
    </row>
    <row r="253" spans="1:40" ht="14.25" customHeight="1">
      <c r="A253" s="1"/>
      <c r="B253" s="1"/>
      <c r="C253" s="1"/>
      <c r="D253" s="1"/>
      <c r="E253" s="347"/>
      <c r="F253" s="347"/>
      <c r="G253" s="347"/>
      <c r="H253" s="347"/>
      <c r="I253" s="347"/>
      <c r="J253" s="347"/>
      <c r="K253" s="347"/>
      <c r="L253" s="347"/>
      <c r="M253" s="347"/>
      <c r="N253" s="1"/>
      <c r="O253" s="1"/>
      <c r="P253" s="1"/>
      <c r="Q253" s="1"/>
      <c r="R253" s="1"/>
      <c r="S253" s="1"/>
      <c r="T253" s="1"/>
      <c r="U253" s="1"/>
      <c r="V253" s="1"/>
      <c r="W253" s="9"/>
      <c r="X253" s="347"/>
      <c r="Y253" s="347"/>
      <c r="Z253" s="347"/>
      <c r="AA253" s="347"/>
      <c r="AB253" s="347"/>
      <c r="AC253" s="347"/>
      <c r="AD253" s="347"/>
      <c r="AE253" s="1"/>
      <c r="AF253" s="3"/>
      <c r="AG253" s="3"/>
      <c r="AH253" s="3"/>
      <c r="AI253" s="3"/>
      <c r="AJ253" s="3"/>
      <c r="AK253" s="3"/>
      <c r="AL253" s="3"/>
      <c r="AM253" s="3"/>
      <c r="AN253" s="3"/>
    </row>
    <row r="254" spans="1:40" ht="14.25" customHeight="1">
      <c r="A254" s="1"/>
      <c r="B254" s="1"/>
      <c r="C254" s="121" t="str">
        <f>Op_Ex!E50</f>
        <v>ΠΑΡΟΧΕΣ ΤΡΙΤΩΝ</v>
      </c>
      <c r="D254" s="1"/>
      <c r="E254" s="342">
        <f>Op_Ex!G50</f>
        <v>7200</v>
      </c>
      <c r="F254" s="342">
        <f>Op_Ex!H50</f>
        <v>8000</v>
      </c>
      <c r="G254" s="342">
        <f>Op_Ex!I50</f>
        <v>9000</v>
      </c>
      <c r="H254" s="342">
        <f>Op_Ex!J50</f>
        <v>10200</v>
      </c>
      <c r="I254" s="342">
        <f>Op_Ex!K50</f>
        <v>11200</v>
      </c>
      <c r="J254" s="342">
        <f>Op_Ex!L50</f>
        <v>11900</v>
      </c>
      <c r="K254" s="342">
        <f>Op_Ex!M50</f>
        <v>13100</v>
      </c>
      <c r="L254" s="347"/>
      <c r="M254" s="347"/>
      <c r="N254" s="1"/>
      <c r="O254" s="1"/>
      <c r="P254" s="1"/>
      <c r="Q254" s="1"/>
      <c r="R254" s="1"/>
      <c r="S254" s="1"/>
      <c r="T254" s="1"/>
      <c r="U254" s="1"/>
      <c r="V254" s="121" t="str">
        <f>Op_Ex!V50</f>
        <v>CHARGES FOR OUTSIDE SERVICES</v>
      </c>
      <c r="W254" s="9"/>
      <c r="X254" s="342">
        <f>Op_Ex!X50</f>
        <v>3000</v>
      </c>
      <c r="Y254" s="342">
        <f>Op_Ex!Y50</f>
        <v>3000</v>
      </c>
      <c r="Z254" s="342">
        <f>Op_Ex!Z50</f>
        <v>3000</v>
      </c>
      <c r="AA254" s="342">
        <f>Op_Ex!AA50</f>
        <v>3000</v>
      </c>
      <c r="AB254" s="342">
        <f>Op_Ex!AB50</f>
        <v>3000</v>
      </c>
      <c r="AC254" s="342">
        <f>Op_Ex!AC50</f>
        <v>0</v>
      </c>
      <c r="AD254" s="342">
        <f>Op_Ex!AD50</f>
        <v>0</v>
      </c>
      <c r="AE254" s="1"/>
      <c r="AF254" s="3"/>
      <c r="AG254" s="3"/>
      <c r="AH254" s="3"/>
      <c r="AI254" s="3"/>
      <c r="AJ254" s="3"/>
      <c r="AK254" s="3"/>
      <c r="AL254" s="3"/>
      <c r="AM254" s="3"/>
      <c r="AN254" s="3"/>
    </row>
    <row r="255" spans="1:40" ht="14.25" customHeight="1">
      <c r="A255" s="1"/>
      <c r="B255" s="1"/>
      <c r="C255" s="266" t="str">
        <f>Op_Ex!E51</f>
        <v>Σταθερή τηλεφωνία/ιντερνετ</v>
      </c>
      <c r="D255" s="1"/>
      <c r="E255" s="341">
        <f>Op_Ex!G51</f>
        <v>2400</v>
      </c>
      <c r="F255" s="341">
        <f>Op_Ex!H51</f>
        <v>3000</v>
      </c>
      <c r="G255" s="341">
        <f>Op_Ex!I51</f>
        <v>3600</v>
      </c>
      <c r="H255" s="341">
        <f>Op_Ex!J51</f>
        <v>4000</v>
      </c>
      <c r="I255" s="341">
        <f>Op_Ex!K51</f>
        <v>4200</v>
      </c>
      <c r="J255" s="341">
        <f>Op_Ex!L51</f>
        <v>4400</v>
      </c>
      <c r="K255" s="341">
        <f>Op_Ex!M51</f>
        <v>4600</v>
      </c>
      <c r="L255" s="347"/>
      <c r="M255" s="347"/>
      <c r="N255" s="1"/>
      <c r="O255" s="1"/>
      <c r="P255" s="1"/>
      <c r="Q255" s="1"/>
      <c r="R255" s="1"/>
      <c r="S255" s="1"/>
      <c r="T255" s="1"/>
      <c r="U255" s="1"/>
      <c r="V255" s="266" t="str">
        <f>Op_Ex!V51</f>
        <v>internet</v>
      </c>
      <c r="W255" s="9"/>
      <c r="X255" s="101">
        <f>Op_Ex!X51</f>
        <v>1000</v>
      </c>
      <c r="Y255" s="101">
        <f>Op_Ex!Y51</f>
        <v>1000</v>
      </c>
      <c r="Z255" s="101">
        <f>Op_Ex!Z51</f>
        <v>1000</v>
      </c>
      <c r="AA255" s="101">
        <f>Op_Ex!AA51</f>
        <v>1000</v>
      </c>
      <c r="AB255" s="101">
        <f>Op_Ex!AB51</f>
        <v>1000</v>
      </c>
      <c r="AC255" s="101">
        <f>Op_Ex!AC51</f>
        <v>0</v>
      </c>
      <c r="AD255" s="101">
        <f>Op_Ex!AD51</f>
        <v>0</v>
      </c>
      <c r="AE255" s="1"/>
      <c r="AF255" s="3"/>
      <c r="AG255" s="3"/>
      <c r="AH255" s="3"/>
      <c r="AI255" s="3"/>
      <c r="AJ255" s="3"/>
      <c r="AK255" s="3"/>
      <c r="AL255" s="3"/>
      <c r="AM255" s="3"/>
      <c r="AN255" s="3"/>
    </row>
    <row r="256" spans="1:40" ht="14.25" customHeight="1">
      <c r="A256" s="1"/>
      <c r="B256" s="1"/>
      <c r="C256" s="266" t="str">
        <f>Op_Ex!E52</f>
        <v>ΔΕΚΟ</v>
      </c>
      <c r="D256" s="1"/>
      <c r="E256" s="341">
        <f>Op_Ex!G52</f>
        <v>1200</v>
      </c>
      <c r="F256" s="341">
        <f>Op_Ex!H52</f>
        <v>1400</v>
      </c>
      <c r="G256" s="341">
        <f>Op_Ex!I52</f>
        <v>1800</v>
      </c>
      <c r="H256" s="341">
        <f>Op_Ex!J52</f>
        <v>2200</v>
      </c>
      <c r="I256" s="341">
        <f>Op_Ex!K52</f>
        <v>3000</v>
      </c>
      <c r="J256" s="341">
        <f>Op_Ex!L52</f>
        <v>3500</v>
      </c>
      <c r="K256" s="341">
        <f>Op_Ex!M52</f>
        <v>4000</v>
      </c>
      <c r="L256" s="347"/>
      <c r="M256" s="347"/>
      <c r="N256" s="1"/>
      <c r="O256" s="1"/>
      <c r="P256" s="1"/>
      <c r="Q256" s="1"/>
      <c r="R256" s="1"/>
      <c r="S256" s="1"/>
      <c r="T256" s="1"/>
      <c r="U256" s="1"/>
      <c r="V256" s="266" t="str">
        <f>Op_Ex!V52</f>
        <v>utilities</v>
      </c>
      <c r="W256" s="9"/>
      <c r="X256" s="101">
        <f>Op_Ex!X52</f>
        <v>1000</v>
      </c>
      <c r="Y256" s="101">
        <f>Op_Ex!Y52</f>
        <v>1000</v>
      </c>
      <c r="Z256" s="101">
        <f>Op_Ex!Z52</f>
        <v>1000</v>
      </c>
      <c r="AA256" s="101">
        <f>Op_Ex!AA52</f>
        <v>1000</v>
      </c>
      <c r="AB256" s="101">
        <f>Op_Ex!AB52</f>
        <v>1000</v>
      </c>
      <c r="AC256" s="101">
        <f>Op_Ex!AC52</f>
        <v>0</v>
      </c>
      <c r="AD256" s="101">
        <f>Op_Ex!AD52</f>
        <v>0</v>
      </c>
      <c r="AE256" s="1"/>
      <c r="AF256" s="3"/>
      <c r="AG256" s="3"/>
      <c r="AH256" s="3"/>
      <c r="AI256" s="3"/>
      <c r="AJ256" s="3"/>
      <c r="AK256" s="3"/>
      <c r="AL256" s="3"/>
      <c r="AM256" s="3"/>
      <c r="AN256" s="3"/>
    </row>
    <row r="257" spans="1:40" ht="14.25" customHeight="1">
      <c r="A257" s="1"/>
      <c r="B257" s="1"/>
      <c r="C257" s="266" t="str">
        <f>Op_Ex!E53</f>
        <v>Ενοίκια</v>
      </c>
      <c r="D257" s="1"/>
      <c r="E257" s="341">
        <f>Op_Ex!G53</f>
        <v>3600</v>
      </c>
      <c r="F257" s="341">
        <f>Op_Ex!H53</f>
        <v>3600</v>
      </c>
      <c r="G257" s="341">
        <f>Op_Ex!I53</f>
        <v>3600</v>
      </c>
      <c r="H257" s="341">
        <f>Op_Ex!J53</f>
        <v>4000</v>
      </c>
      <c r="I257" s="341">
        <f>Op_Ex!K53</f>
        <v>4000</v>
      </c>
      <c r="J257" s="341">
        <f>Op_Ex!L53</f>
        <v>4000</v>
      </c>
      <c r="K257" s="341">
        <f>Op_Ex!M53</f>
        <v>4500</v>
      </c>
      <c r="L257" s="347"/>
      <c r="M257" s="347"/>
      <c r="N257" s="1"/>
      <c r="O257" s="1"/>
      <c r="P257" s="1"/>
      <c r="Q257" s="1"/>
      <c r="R257" s="1"/>
      <c r="S257" s="1"/>
      <c r="T257" s="1"/>
      <c r="U257" s="1"/>
      <c r="V257" s="266" t="str">
        <f>Op_Ex!V53</f>
        <v>rent</v>
      </c>
      <c r="W257" s="9"/>
      <c r="X257" s="101">
        <f>Op_Ex!X53</f>
        <v>1000</v>
      </c>
      <c r="Y257" s="101">
        <f>Op_Ex!Y53</f>
        <v>1000</v>
      </c>
      <c r="Z257" s="101">
        <f>Op_Ex!Z53</f>
        <v>1000</v>
      </c>
      <c r="AA257" s="101">
        <f>Op_Ex!AA53</f>
        <v>1000</v>
      </c>
      <c r="AB257" s="101">
        <f>Op_Ex!AB53</f>
        <v>1000</v>
      </c>
      <c r="AC257" s="101">
        <f>Op_Ex!AC53</f>
        <v>0</v>
      </c>
      <c r="AD257" s="101">
        <f>Op_Ex!AD53</f>
        <v>0</v>
      </c>
      <c r="AE257" s="1"/>
      <c r="AF257" s="3"/>
      <c r="AG257" s="3"/>
      <c r="AH257" s="3"/>
      <c r="AI257" s="3"/>
      <c r="AJ257" s="3"/>
      <c r="AK257" s="3"/>
      <c r="AL257" s="3"/>
      <c r="AM257" s="3"/>
      <c r="AN257" s="3"/>
    </row>
    <row r="258" spans="1:40" ht="14.25" customHeight="1">
      <c r="A258" s="1"/>
      <c r="B258" s="1"/>
      <c r="C258" s="266">
        <f>Op_Ex!E54</f>
        <v>0</v>
      </c>
      <c r="D258" s="1"/>
      <c r="E258" s="341">
        <f>Op_Ex!G54</f>
        <v>0</v>
      </c>
      <c r="F258" s="341">
        <f>Op_Ex!H54</f>
        <v>0</v>
      </c>
      <c r="G258" s="341">
        <f>Op_Ex!I54</f>
        <v>0</v>
      </c>
      <c r="H258" s="341">
        <f>Op_Ex!J54</f>
        <v>0</v>
      </c>
      <c r="I258" s="341">
        <f>Op_Ex!K54</f>
        <v>0</v>
      </c>
      <c r="J258" s="341">
        <f>Op_Ex!L54</f>
        <v>0</v>
      </c>
      <c r="K258" s="341">
        <f>Op_Ex!M54</f>
        <v>0</v>
      </c>
      <c r="L258" s="347"/>
      <c r="M258" s="347"/>
      <c r="N258" s="1"/>
      <c r="O258" s="1"/>
      <c r="P258" s="1"/>
      <c r="Q258" s="1"/>
      <c r="R258" s="1"/>
      <c r="S258" s="1"/>
      <c r="T258" s="1"/>
      <c r="U258" s="1"/>
      <c r="V258" s="266">
        <f>Op_Ex!V54</f>
        <v>0</v>
      </c>
      <c r="W258" s="9"/>
      <c r="X258" s="101">
        <f>Op_Ex!X54</f>
        <v>0</v>
      </c>
      <c r="Y258" s="101">
        <f>Op_Ex!Y54</f>
        <v>0</v>
      </c>
      <c r="Z258" s="101">
        <f>Op_Ex!Z54</f>
        <v>0</v>
      </c>
      <c r="AA258" s="101">
        <f>Op_Ex!AA54</f>
        <v>0</v>
      </c>
      <c r="AB258" s="101">
        <f>Op_Ex!AB54</f>
        <v>0</v>
      </c>
      <c r="AC258" s="101">
        <f>Op_Ex!AC54</f>
        <v>0</v>
      </c>
      <c r="AD258" s="101">
        <f>Op_Ex!AD54</f>
        <v>0</v>
      </c>
      <c r="AE258" s="1"/>
      <c r="AF258" s="3"/>
      <c r="AG258" s="3"/>
      <c r="AH258" s="3"/>
      <c r="AI258" s="3"/>
      <c r="AJ258" s="3"/>
      <c r="AK258" s="3"/>
      <c r="AL258" s="3"/>
      <c r="AM258" s="3"/>
      <c r="AN258" s="3"/>
    </row>
    <row r="259" spans="1:40" ht="14.25" customHeight="1">
      <c r="A259" s="1"/>
      <c r="B259" s="1"/>
      <c r="C259" s="266">
        <f>Op_Ex!E55</f>
        <v>0</v>
      </c>
      <c r="D259" s="1"/>
      <c r="E259" s="341">
        <f>Op_Ex!G55</f>
        <v>0</v>
      </c>
      <c r="F259" s="341">
        <f>Op_Ex!H55</f>
        <v>0</v>
      </c>
      <c r="G259" s="341">
        <f>Op_Ex!I55</f>
        <v>0</v>
      </c>
      <c r="H259" s="341">
        <f>Op_Ex!J55</f>
        <v>0</v>
      </c>
      <c r="I259" s="341">
        <f>Op_Ex!K55</f>
        <v>0</v>
      </c>
      <c r="J259" s="341">
        <f>Op_Ex!L55</f>
        <v>0</v>
      </c>
      <c r="K259" s="341">
        <f>Op_Ex!M55</f>
        <v>0</v>
      </c>
      <c r="L259" s="347"/>
      <c r="M259" s="347"/>
      <c r="N259" s="1"/>
      <c r="O259" s="1"/>
      <c r="P259" s="1"/>
      <c r="Q259" s="1"/>
      <c r="R259" s="1"/>
      <c r="S259" s="1"/>
      <c r="T259" s="1"/>
      <c r="U259" s="1"/>
      <c r="V259" s="266">
        <f>Op_Ex!V55</f>
        <v>0</v>
      </c>
      <c r="W259" s="9"/>
      <c r="X259" s="101">
        <f>Op_Ex!X55</f>
        <v>0</v>
      </c>
      <c r="Y259" s="101">
        <f>Op_Ex!Y55</f>
        <v>0</v>
      </c>
      <c r="Z259" s="101">
        <f>Op_Ex!Z55</f>
        <v>0</v>
      </c>
      <c r="AA259" s="101">
        <f>Op_Ex!AA55</f>
        <v>0</v>
      </c>
      <c r="AB259" s="101">
        <f>Op_Ex!AB55</f>
        <v>0</v>
      </c>
      <c r="AC259" s="101">
        <f>Op_Ex!AC55</f>
        <v>0</v>
      </c>
      <c r="AD259" s="101">
        <f>Op_Ex!AD55</f>
        <v>0</v>
      </c>
      <c r="AE259" s="1"/>
      <c r="AF259" s="3"/>
      <c r="AG259" s="3"/>
      <c r="AH259" s="3"/>
      <c r="AI259" s="3"/>
      <c r="AJ259" s="3"/>
      <c r="AK259" s="3"/>
      <c r="AL259" s="3"/>
      <c r="AM259" s="3"/>
      <c r="AN259" s="3"/>
    </row>
    <row r="260" spans="1:40" ht="14.25" customHeight="1">
      <c r="A260" s="1"/>
      <c r="B260" s="1"/>
      <c r="C260" s="266">
        <f>Op_Ex!E56</f>
        <v>0</v>
      </c>
      <c r="D260" s="1"/>
      <c r="E260" s="341">
        <f>Op_Ex!G56</f>
        <v>0</v>
      </c>
      <c r="F260" s="341">
        <f>Op_Ex!H56</f>
        <v>0</v>
      </c>
      <c r="G260" s="341">
        <f>Op_Ex!I56</f>
        <v>0</v>
      </c>
      <c r="H260" s="341">
        <f>Op_Ex!J56</f>
        <v>0</v>
      </c>
      <c r="I260" s="341">
        <f>Op_Ex!K56</f>
        <v>0</v>
      </c>
      <c r="J260" s="341">
        <f>Op_Ex!L56</f>
        <v>0</v>
      </c>
      <c r="K260" s="341">
        <f>Op_Ex!M56</f>
        <v>0</v>
      </c>
      <c r="L260" s="347"/>
      <c r="M260" s="347"/>
      <c r="N260" s="1"/>
      <c r="O260" s="1"/>
      <c r="P260" s="1"/>
      <c r="Q260" s="1"/>
      <c r="R260" s="1"/>
      <c r="S260" s="1"/>
      <c r="T260" s="1"/>
      <c r="U260" s="1"/>
      <c r="V260" s="266">
        <f>Op_Ex!V56</f>
        <v>0</v>
      </c>
      <c r="W260" s="9"/>
      <c r="X260" s="101">
        <f>Op_Ex!X56</f>
        <v>0</v>
      </c>
      <c r="Y260" s="101">
        <f>Op_Ex!Y56</f>
        <v>0</v>
      </c>
      <c r="Z260" s="101">
        <f>Op_Ex!Z56</f>
        <v>0</v>
      </c>
      <c r="AA260" s="101">
        <f>Op_Ex!AA56</f>
        <v>0</v>
      </c>
      <c r="AB260" s="101">
        <f>Op_Ex!AB56</f>
        <v>0</v>
      </c>
      <c r="AC260" s="101">
        <f>Op_Ex!AC56</f>
        <v>0</v>
      </c>
      <c r="AD260" s="101">
        <f>Op_Ex!AD56</f>
        <v>0</v>
      </c>
      <c r="AE260" s="1"/>
      <c r="AF260" s="3"/>
      <c r="AG260" s="3"/>
      <c r="AH260" s="3"/>
      <c r="AI260" s="3"/>
      <c r="AJ260" s="3"/>
      <c r="AK260" s="3"/>
      <c r="AL260" s="3"/>
      <c r="AM260" s="3"/>
      <c r="AN260" s="3"/>
    </row>
    <row r="261" spans="1:40" ht="14.25" customHeight="1">
      <c r="A261" s="1"/>
      <c r="B261" s="1"/>
      <c r="C261" s="1"/>
      <c r="D261" s="1"/>
      <c r="E261" s="347"/>
      <c r="F261" s="347"/>
      <c r="G261" s="347"/>
      <c r="H261" s="347"/>
      <c r="I261" s="347"/>
      <c r="J261" s="347"/>
      <c r="K261" s="347"/>
      <c r="L261" s="347"/>
      <c r="M261" s="347"/>
      <c r="N261" s="1"/>
      <c r="O261" s="1"/>
      <c r="P261" s="1"/>
      <c r="Q261" s="1"/>
      <c r="R261" s="1"/>
      <c r="S261" s="1"/>
      <c r="T261" s="1"/>
      <c r="U261" s="1"/>
      <c r="V261" s="1"/>
      <c r="W261" s="9"/>
      <c r="X261" s="347"/>
      <c r="Y261" s="347"/>
      <c r="Z261" s="347"/>
      <c r="AA261" s="347"/>
      <c r="AB261" s="347"/>
      <c r="AC261" s="347"/>
      <c r="AD261" s="347"/>
      <c r="AE261" s="1"/>
      <c r="AF261" s="3"/>
      <c r="AG261" s="3"/>
      <c r="AH261" s="3"/>
      <c r="AI261" s="3"/>
      <c r="AJ261" s="3"/>
      <c r="AK261" s="3"/>
      <c r="AL261" s="3"/>
      <c r="AM261" s="3"/>
      <c r="AN261" s="3"/>
    </row>
    <row r="262" spans="1:40" ht="14.25" customHeight="1">
      <c r="A262" s="1"/>
      <c r="B262" s="1"/>
      <c r="C262" s="121" t="str">
        <f>Op_Ex!E58</f>
        <v>ΦΟΡΟΙ ΚΑΙ ΤΕΛΗ</v>
      </c>
      <c r="D262" s="1"/>
      <c r="E262" s="342">
        <f>Op_Ex!G58</f>
        <v>0</v>
      </c>
      <c r="F262" s="342">
        <f>Op_Ex!H58</f>
        <v>0</v>
      </c>
      <c r="G262" s="342">
        <f>Op_Ex!I58</f>
        <v>0</v>
      </c>
      <c r="H262" s="342">
        <f>Op_Ex!J58</f>
        <v>0</v>
      </c>
      <c r="I262" s="342">
        <f>Op_Ex!K58</f>
        <v>0</v>
      </c>
      <c r="J262" s="342">
        <f>Op_Ex!L58</f>
        <v>0</v>
      </c>
      <c r="K262" s="342">
        <f>Op_Ex!M58</f>
        <v>0</v>
      </c>
      <c r="L262" s="347"/>
      <c r="M262" s="347"/>
      <c r="N262" s="1"/>
      <c r="O262" s="1"/>
      <c r="P262" s="1"/>
      <c r="Q262" s="1"/>
      <c r="R262" s="1"/>
      <c r="S262" s="1"/>
      <c r="T262" s="1"/>
      <c r="U262" s="1"/>
      <c r="V262" s="121" t="str">
        <f>Op_Ex!V58</f>
        <v>ΦΟΡΟΙ ΚΑΙ ΤΕΛΗ</v>
      </c>
      <c r="W262" s="9"/>
      <c r="X262" s="342">
        <f>Op_Ex!X58</f>
        <v>0</v>
      </c>
      <c r="Y262" s="342">
        <f>Op_Ex!Y58</f>
        <v>0</v>
      </c>
      <c r="Z262" s="342">
        <f>Op_Ex!Z58</f>
        <v>0</v>
      </c>
      <c r="AA262" s="342">
        <f>Op_Ex!AA58</f>
        <v>0</v>
      </c>
      <c r="AB262" s="342">
        <f>Op_Ex!AB58</f>
        <v>0</v>
      </c>
      <c r="AC262" s="342">
        <f>Op_Ex!AC58</f>
        <v>0</v>
      </c>
      <c r="AD262" s="342">
        <f>Op_Ex!AD58</f>
        <v>0</v>
      </c>
      <c r="AE262" s="1"/>
      <c r="AF262" s="3"/>
      <c r="AG262" s="3"/>
      <c r="AH262" s="3"/>
      <c r="AI262" s="3"/>
      <c r="AJ262" s="3"/>
      <c r="AK262" s="3"/>
      <c r="AL262" s="3"/>
      <c r="AM262" s="3"/>
      <c r="AN262" s="3"/>
    </row>
    <row r="263" spans="1:40" ht="14.25" customHeight="1">
      <c r="A263" s="1"/>
      <c r="B263" s="1"/>
      <c r="C263" s="266">
        <f>Op_Ex!E59</f>
        <v>0</v>
      </c>
      <c r="D263" s="1"/>
      <c r="E263" s="341">
        <f>Op_Ex!G59</f>
        <v>0</v>
      </c>
      <c r="F263" s="341">
        <f>Op_Ex!H59</f>
        <v>0</v>
      </c>
      <c r="G263" s="341">
        <f>Op_Ex!I59</f>
        <v>0</v>
      </c>
      <c r="H263" s="341">
        <f>Op_Ex!J59</f>
        <v>0</v>
      </c>
      <c r="I263" s="341">
        <f>Op_Ex!K59</f>
        <v>0</v>
      </c>
      <c r="J263" s="341">
        <f>Op_Ex!L59</f>
        <v>0</v>
      </c>
      <c r="K263" s="341">
        <f>Op_Ex!M59</f>
        <v>0</v>
      </c>
      <c r="L263" s="347"/>
      <c r="M263" s="347"/>
      <c r="N263" s="1"/>
      <c r="O263" s="1"/>
      <c r="P263" s="1"/>
      <c r="Q263" s="1"/>
      <c r="R263" s="1"/>
      <c r="S263" s="1"/>
      <c r="T263" s="1"/>
      <c r="U263" s="1"/>
      <c r="V263" s="266">
        <f>Op_Ex!V59</f>
        <v>0</v>
      </c>
      <c r="W263" s="9"/>
      <c r="X263" s="101">
        <f>Op_Ex!X59</f>
        <v>0</v>
      </c>
      <c r="Y263" s="101">
        <f>Op_Ex!Y59</f>
        <v>0</v>
      </c>
      <c r="Z263" s="101">
        <f>Op_Ex!Z59</f>
        <v>0</v>
      </c>
      <c r="AA263" s="101">
        <f>Op_Ex!AA59</f>
        <v>0</v>
      </c>
      <c r="AB263" s="101">
        <f>Op_Ex!AB59</f>
        <v>0</v>
      </c>
      <c r="AC263" s="101">
        <f>Op_Ex!AC59</f>
        <v>0</v>
      </c>
      <c r="AD263" s="101">
        <f>Op_Ex!AD59</f>
        <v>0</v>
      </c>
      <c r="AE263" s="1"/>
      <c r="AF263" s="3"/>
      <c r="AG263" s="3"/>
      <c r="AH263" s="3"/>
      <c r="AI263" s="3"/>
      <c r="AJ263" s="3"/>
      <c r="AK263" s="3"/>
      <c r="AL263" s="3"/>
      <c r="AM263" s="3"/>
      <c r="AN263" s="3"/>
    </row>
    <row r="264" spans="1:40" ht="14.25" customHeight="1">
      <c r="A264" s="1"/>
      <c r="B264" s="1"/>
      <c r="C264" s="266">
        <f>Op_Ex!E60</f>
        <v>0</v>
      </c>
      <c r="D264" s="1"/>
      <c r="E264" s="341">
        <f>Op_Ex!G60</f>
        <v>0</v>
      </c>
      <c r="F264" s="341">
        <f>Op_Ex!H60</f>
        <v>0</v>
      </c>
      <c r="G264" s="341">
        <f>Op_Ex!I60</f>
        <v>0</v>
      </c>
      <c r="H264" s="341">
        <f>Op_Ex!J60</f>
        <v>0</v>
      </c>
      <c r="I264" s="341">
        <f>Op_Ex!K60</f>
        <v>0</v>
      </c>
      <c r="J264" s="341">
        <f>Op_Ex!L60</f>
        <v>0</v>
      </c>
      <c r="K264" s="341">
        <f>Op_Ex!M60</f>
        <v>0</v>
      </c>
      <c r="L264" s="347"/>
      <c r="M264" s="347"/>
      <c r="N264" s="1"/>
      <c r="O264" s="1"/>
      <c r="P264" s="1"/>
      <c r="Q264" s="1"/>
      <c r="R264" s="1"/>
      <c r="S264" s="1"/>
      <c r="T264" s="1"/>
      <c r="U264" s="1"/>
      <c r="V264" s="266">
        <f>Op_Ex!V60</f>
        <v>0</v>
      </c>
      <c r="W264" s="9"/>
      <c r="X264" s="101">
        <f>Op_Ex!X60</f>
        <v>0</v>
      </c>
      <c r="Y264" s="101">
        <f>Op_Ex!Y60</f>
        <v>0</v>
      </c>
      <c r="Z264" s="101">
        <f>Op_Ex!Z60</f>
        <v>0</v>
      </c>
      <c r="AA264" s="101">
        <f>Op_Ex!AA60</f>
        <v>0</v>
      </c>
      <c r="AB264" s="101">
        <f>Op_Ex!AB60</f>
        <v>0</v>
      </c>
      <c r="AC264" s="101">
        <f>Op_Ex!AC60</f>
        <v>0</v>
      </c>
      <c r="AD264" s="101">
        <f>Op_Ex!AD60</f>
        <v>0</v>
      </c>
      <c r="AE264" s="1"/>
      <c r="AF264" s="3"/>
      <c r="AG264" s="3"/>
      <c r="AH264" s="3"/>
      <c r="AI264" s="3"/>
      <c r="AJ264" s="3"/>
      <c r="AK264" s="3"/>
      <c r="AL264" s="3"/>
      <c r="AM264" s="3"/>
      <c r="AN264" s="3"/>
    </row>
    <row r="265" spans="1:40" ht="14.25" customHeight="1">
      <c r="A265" s="1"/>
      <c r="B265" s="1"/>
      <c r="C265" s="266">
        <f>Op_Ex!E61</f>
        <v>0</v>
      </c>
      <c r="D265" s="1"/>
      <c r="E265" s="341">
        <f>Op_Ex!G61</f>
        <v>0</v>
      </c>
      <c r="F265" s="341">
        <f>Op_Ex!H61</f>
        <v>0</v>
      </c>
      <c r="G265" s="341">
        <f>Op_Ex!I61</f>
        <v>0</v>
      </c>
      <c r="H265" s="341">
        <f>Op_Ex!J61</f>
        <v>0</v>
      </c>
      <c r="I265" s="341">
        <f>Op_Ex!K61</f>
        <v>0</v>
      </c>
      <c r="J265" s="341">
        <f>Op_Ex!L61</f>
        <v>0</v>
      </c>
      <c r="K265" s="341">
        <f>Op_Ex!M61</f>
        <v>0</v>
      </c>
      <c r="L265" s="347"/>
      <c r="M265" s="347"/>
      <c r="N265" s="1"/>
      <c r="O265" s="1"/>
      <c r="P265" s="1"/>
      <c r="Q265" s="1"/>
      <c r="R265" s="1"/>
      <c r="S265" s="1"/>
      <c r="T265" s="1"/>
      <c r="U265" s="1"/>
      <c r="V265" s="266">
        <f>Op_Ex!V61</f>
        <v>0</v>
      </c>
      <c r="W265" s="9"/>
      <c r="X265" s="101">
        <f>Op_Ex!X61</f>
        <v>0</v>
      </c>
      <c r="Y265" s="101">
        <f>Op_Ex!Y61</f>
        <v>0</v>
      </c>
      <c r="Z265" s="101">
        <f>Op_Ex!Z61</f>
        <v>0</v>
      </c>
      <c r="AA265" s="101">
        <f>Op_Ex!AA61</f>
        <v>0</v>
      </c>
      <c r="AB265" s="101">
        <f>Op_Ex!AB61</f>
        <v>0</v>
      </c>
      <c r="AC265" s="101">
        <f>Op_Ex!AC61</f>
        <v>0</v>
      </c>
      <c r="AD265" s="101">
        <f>Op_Ex!AD61</f>
        <v>0</v>
      </c>
      <c r="AE265" s="1"/>
      <c r="AF265" s="3"/>
      <c r="AG265" s="3"/>
      <c r="AH265" s="3"/>
      <c r="AI265" s="3"/>
      <c r="AJ265" s="3"/>
      <c r="AK265" s="3"/>
      <c r="AL265" s="3"/>
      <c r="AM265" s="3"/>
      <c r="AN265" s="3"/>
    </row>
    <row r="266" spans="1:40" ht="14.25" customHeight="1">
      <c r="A266" s="1"/>
      <c r="B266" s="1"/>
      <c r="C266" s="266">
        <f>Op_Ex!E62</f>
        <v>0</v>
      </c>
      <c r="D266" s="1"/>
      <c r="E266" s="341">
        <f>Op_Ex!G62</f>
        <v>0</v>
      </c>
      <c r="F266" s="341">
        <f>Op_Ex!H62</f>
        <v>0</v>
      </c>
      <c r="G266" s="341">
        <f>Op_Ex!I62</f>
        <v>0</v>
      </c>
      <c r="H266" s="341">
        <f>Op_Ex!J62</f>
        <v>0</v>
      </c>
      <c r="I266" s="341">
        <f>Op_Ex!K62</f>
        <v>0</v>
      </c>
      <c r="J266" s="341">
        <f>Op_Ex!L62</f>
        <v>0</v>
      </c>
      <c r="K266" s="341">
        <f>Op_Ex!M62</f>
        <v>0</v>
      </c>
      <c r="L266" s="347"/>
      <c r="M266" s="347"/>
      <c r="N266" s="1"/>
      <c r="O266" s="1"/>
      <c r="P266" s="1"/>
      <c r="Q266" s="1"/>
      <c r="R266" s="1"/>
      <c r="S266" s="1"/>
      <c r="T266" s="1"/>
      <c r="U266" s="1"/>
      <c r="V266" s="266">
        <f>Op_Ex!V62</f>
        <v>0</v>
      </c>
      <c r="W266" s="9"/>
      <c r="X266" s="101">
        <f>Op_Ex!X62</f>
        <v>0</v>
      </c>
      <c r="Y266" s="101">
        <f>Op_Ex!Y62</f>
        <v>0</v>
      </c>
      <c r="Z266" s="101">
        <f>Op_Ex!Z62</f>
        <v>0</v>
      </c>
      <c r="AA266" s="101">
        <f>Op_Ex!AA62</f>
        <v>0</v>
      </c>
      <c r="AB266" s="101">
        <f>Op_Ex!AB62</f>
        <v>0</v>
      </c>
      <c r="AC266" s="101">
        <f>Op_Ex!AC62</f>
        <v>0</v>
      </c>
      <c r="AD266" s="101">
        <f>Op_Ex!AD62</f>
        <v>0</v>
      </c>
      <c r="AE266" s="1"/>
      <c r="AF266" s="3"/>
      <c r="AG266" s="3"/>
      <c r="AH266" s="3"/>
      <c r="AI266" s="3"/>
      <c r="AJ266" s="3"/>
      <c r="AK266" s="3"/>
      <c r="AL266" s="3"/>
      <c r="AM266" s="3"/>
      <c r="AN266" s="3"/>
    </row>
    <row r="267" spans="1:40" ht="14.25" customHeight="1">
      <c r="A267" s="1"/>
      <c r="B267" s="1"/>
      <c r="C267" s="266">
        <f>Op_Ex!E63</f>
        <v>0</v>
      </c>
      <c r="D267" s="1"/>
      <c r="E267" s="341">
        <f>Op_Ex!G63</f>
        <v>0</v>
      </c>
      <c r="F267" s="341">
        <f>Op_Ex!H63</f>
        <v>0</v>
      </c>
      <c r="G267" s="341">
        <f>Op_Ex!I63</f>
        <v>0</v>
      </c>
      <c r="H267" s="341">
        <f>Op_Ex!J63</f>
        <v>0</v>
      </c>
      <c r="I267" s="341">
        <f>Op_Ex!K63</f>
        <v>0</v>
      </c>
      <c r="J267" s="341">
        <f>Op_Ex!L63</f>
        <v>0</v>
      </c>
      <c r="K267" s="341">
        <f>Op_Ex!M63</f>
        <v>0</v>
      </c>
      <c r="L267" s="347"/>
      <c r="M267" s="347"/>
      <c r="N267" s="1"/>
      <c r="O267" s="1"/>
      <c r="P267" s="1"/>
      <c r="Q267" s="1"/>
      <c r="R267" s="1"/>
      <c r="S267" s="1"/>
      <c r="T267" s="1"/>
      <c r="U267" s="1"/>
      <c r="V267" s="266">
        <f>Op_Ex!V63</f>
        <v>0</v>
      </c>
      <c r="W267" s="9"/>
      <c r="X267" s="101">
        <f>Op_Ex!X63</f>
        <v>0</v>
      </c>
      <c r="Y267" s="101">
        <f>Op_Ex!Y63</f>
        <v>0</v>
      </c>
      <c r="Z267" s="101">
        <f>Op_Ex!Z63</f>
        <v>0</v>
      </c>
      <c r="AA267" s="101">
        <f>Op_Ex!AA63</f>
        <v>0</v>
      </c>
      <c r="AB267" s="101">
        <f>Op_Ex!AB63</f>
        <v>0</v>
      </c>
      <c r="AC267" s="101">
        <f>Op_Ex!AC63</f>
        <v>0</v>
      </c>
      <c r="AD267" s="101">
        <f>Op_Ex!AD63</f>
        <v>0</v>
      </c>
      <c r="AE267" s="1"/>
      <c r="AF267" s="3"/>
      <c r="AG267" s="3"/>
      <c r="AH267" s="3"/>
      <c r="AI267" s="3"/>
      <c r="AJ267" s="3"/>
      <c r="AK267" s="3"/>
      <c r="AL267" s="3"/>
      <c r="AM267" s="3"/>
      <c r="AN267" s="3"/>
    </row>
    <row r="268" spans="1:40" ht="14.25" customHeight="1">
      <c r="A268" s="1"/>
      <c r="B268" s="1"/>
      <c r="C268" s="1"/>
      <c r="D268" s="1"/>
      <c r="E268" s="347"/>
      <c r="F268" s="347"/>
      <c r="G268" s="347"/>
      <c r="H268" s="347"/>
      <c r="I268" s="347"/>
      <c r="J268" s="347"/>
      <c r="K268" s="347"/>
      <c r="L268" s="347"/>
      <c r="M268" s="347"/>
      <c r="N268" s="1"/>
      <c r="O268" s="1"/>
      <c r="P268" s="1"/>
      <c r="Q268" s="1"/>
      <c r="R268" s="1"/>
      <c r="S268" s="1"/>
      <c r="T268" s="1"/>
      <c r="U268" s="1"/>
      <c r="V268" s="1"/>
      <c r="W268" s="9"/>
      <c r="X268" s="347"/>
      <c r="Y268" s="347"/>
      <c r="Z268" s="347"/>
      <c r="AA268" s="347"/>
      <c r="AB268" s="347"/>
      <c r="AC268" s="347"/>
      <c r="AD268" s="347"/>
      <c r="AE268" s="1"/>
      <c r="AF268" s="3"/>
      <c r="AG268" s="3"/>
      <c r="AH268" s="3"/>
      <c r="AI268" s="3"/>
      <c r="AJ268" s="3"/>
      <c r="AK268" s="3"/>
      <c r="AL268" s="3"/>
      <c r="AM268" s="3"/>
      <c r="AN268" s="3"/>
    </row>
    <row r="269" spans="1:40" ht="14.25" customHeight="1">
      <c r="A269" s="1"/>
      <c r="B269" s="1"/>
      <c r="C269" s="121" t="str">
        <f>Op_Ex!E65</f>
        <v>ΔΙΑΦΟΡΑ ΕΞΟΔΑ</v>
      </c>
      <c r="D269" s="1"/>
      <c r="E269" s="342">
        <f>Op_Ex!G65</f>
        <v>14500</v>
      </c>
      <c r="F269" s="342">
        <f>Op_Ex!H65</f>
        <v>21500</v>
      </c>
      <c r="G269" s="342">
        <f>Op_Ex!I65</f>
        <v>102000</v>
      </c>
      <c r="H269" s="342">
        <f>Op_Ex!J65</f>
        <v>252500</v>
      </c>
      <c r="I269" s="342">
        <f>Op_Ex!K65</f>
        <v>503000</v>
      </c>
      <c r="J269" s="342">
        <f>Op_Ex!L65</f>
        <v>753500</v>
      </c>
      <c r="K269" s="342">
        <f>Op_Ex!M65</f>
        <v>1004000</v>
      </c>
      <c r="L269" s="347"/>
      <c r="M269" s="347"/>
      <c r="N269" s="1"/>
      <c r="O269" s="1"/>
      <c r="P269" s="1"/>
      <c r="Q269" s="1"/>
      <c r="R269" s="1"/>
      <c r="S269" s="1"/>
      <c r="T269" s="1"/>
      <c r="U269" s="1"/>
      <c r="V269" s="121" t="str">
        <f>Op_Ex!V65</f>
        <v>MISCELLANEOUS EXPENSES</v>
      </c>
      <c r="W269" s="9"/>
      <c r="X269" s="342">
        <f>Op_Ex!X65</f>
        <v>4300</v>
      </c>
      <c r="Y269" s="342">
        <f>Op_Ex!Y65</f>
        <v>1000</v>
      </c>
      <c r="Z269" s="342">
        <f>Op_Ex!Z65</f>
        <v>1000</v>
      </c>
      <c r="AA269" s="342">
        <f>Op_Ex!AA65</f>
        <v>1000</v>
      </c>
      <c r="AB269" s="342">
        <f>Op_Ex!AB65</f>
        <v>1000</v>
      </c>
      <c r="AC269" s="342">
        <f>Op_Ex!AC65</f>
        <v>0</v>
      </c>
      <c r="AD269" s="342">
        <f>Op_Ex!AD65</f>
        <v>0</v>
      </c>
      <c r="AE269" s="1"/>
      <c r="AF269" s="3"/>
      <c r="AG269" s="3"/>
      <c r="AH269" s="3"/>
      <c r="AI269" s="3"/>
      <c r="AJ269" s="3"/>
      <c r="AK269" s="3"/>
      <c r="AL269" s="3"/>
      <c r="AM269" s="3"/>
      <c r="AN269" s="3"/>
    </row>
    <row r="270" spans="1:40" ht="14.25" customHeight="1">
      <c r="A270" s="1"/>
      <c r="B270" s="1"/>
      <c r="C270" s="266" t="str">
        <f>Op_Ex!E66</f>
        <v>Διάφορα έξοδα σύστασης</v>
      </c>
      <c r="D270" s="1"/>
      <c r="E270" s="341">
        <f>Op_Ex!G66</f>
        <v>3300</v>
      </c>
      <c r="F270" s="341">
        <f>Op_Ex!H66</f>
        <v>0</v>
      </c>
      <c r="G270" s="341">
        <f>Op_Ex!I66</f>
        <v>0</v>
      </c>
      <c r="H270" s="341">
        <f>Op_Ex!J66</f>
        <v>0</v>
      </c>
      <c r="I270" s="341">
        <f>Op_Ex!K66</f>
        <v>0</v>
      </c>
      <c r="J270" s="341">
        <f>Op_Ex!L66</f>
        <v>0</v>
      </c>
      <c r="K270" s="341">
        <f>Op_Ex!M66</f>
        <v>0</v>
      </c>
      <c r="L270" s="347"/>
      <c r="M270" s="347"/>
      <c r="N270" s="1"/>
      <c r="O270" s="1"/>
      <c r="P270" s="1"/>
      <c r="Q270" s="1"/>
      <c r="R270" s="1"/>
      <c r="S270" s="1"/>
      <c r="T270" s="1"/>
      <c r="U270" s="1"/>
      <c r="V270" s="266" t="str">
        <f>Op_Ex!V66</f>
        <v>Startup expenses</v>
      </c>
      <c r="W270" s="9"/>
      <c r="X270" s="101">
        <f>Op_Ex!X66</f>
        <v>3300</v>
      </c>
      <c r="Y270" s="101">
        <f>Op_Ex!Y66</f>
        <v>0</v>
      </c>
      <c r="Z270" s="101">
        <f>Op_Ex!Z66</f>
        <v>0</v>
      </c>
      <c r="AA270" s="101">
        <f>Op_Ex!AA66</f>
        <v>0</v>
      </c>
      <c r="AB270" s="101">
        <f>Op_Ex!AB66</f>
        <v>0</v>
      </c>
      <c r="AC270" s="101">
        <f>Op_Ex!AC66</f>
        <v>0</v>
      </c>
      <c r="AD270" s="101">
        <f>Op_Ex!AD66</f>
        <v>0</v>
      </c>
      <c r="AE270" s="1"/>
      <c r="AF270" s="3"/>
      <c r="AG270" s="3"/>
      <c r="AH270" s="3"/>
      <c r="AI270" s="3"/>
      <c r="AJ270" s="3"/>
      <c r="AK270" s="3"/>
      <c r="AL270" s="3"/>
      <c r="AM270" s="3"/>
      <c r="AN270" s="3"/>
    </row>
    <row r="271" spans="1:40" ht="14.25" customHeight="1">
      <c r="A271" s="1"/>
      <c r="B271" s="1"/>
      <c r="C271" s="266" t="str">
        <f>Op_Ex!E67</f>
        <v>Marketing - προβολής</v>
      </c>
      <c r="D271" s="1"/>
      <c r="E271" s="341">
        <f>Op_Ex!G67</f>
        <v>10000</v>
      </c>
      <c r="F271" s="341">
        <f>Op_Ex!H67</f>
        <v>20000</v>
      </c>
      <c r="G271" s="341">
        <f>Op_Ex!I67</f>
        <v>100000</v>
      </c>
      <c r="H271" s="341">
        <f>Op_Ex!J67</f>
        <v>250000</v>
      </c>
      <c r="I271" s="341">
        <f>Op_Ex!K67</f>
        <v>500000</v>
      </c>
      <c r="J271" s="341">
        <f>Op_Ex!L67</f>
        <v>750000</v>
      </c>
      <c r="K271" s="341">
        <f>Op_Ex!M67</f>
        <v>1000000</v>
      </c>
      <c r="L271" s="347"/>
      <c r="M271" s="347"/>
      <c r="N271" s="1"/>
      <c r="O271" s="1"/>
      <c r="P271" s="1"/>
      <c r="Q271" s="1"/>
      <c r="R271" s="1"/>
      <c r="S271" s="1"/>
      <c r="T271" s="1"/>
      <c r="U271" s="1"/>
      <c r="V271" s="266">
        <f>Op_Ex!V67</f>
        <v>0</v>
      </c>
      <c r="W271" s="9"/>
      <c r="X271" s="101">
        <f>Op_Ex!X67</f>
        <v>1000</v>
      </c>
      <c r="Y271" s="101">
        <f>Op_Ex!Y67</f>
        <v>1000</v>
      </c>
      <c r="Z271" s="101">
        <f>Op_Ex!Z67</f>
        <v>1000</v>
      </c>
      <c r="AA271" s="101">
        <f>Op_Ex!AA67</f>
        <v>1000</v>
      </c>
      <c r="AB271" s="101">
        <f>Op_Ex!AB67</f>
        <v>1000</v>
      </c>
      <c r="AC271" s="101">
        <f>Op_Ex!AC67</f>
        <v>0</v>
      </c>
      <c r="AD271" s="101">
        <f>Op_Ex!AD67</f>
        <v>0</v>
      </c>
      <c r="AE271" s="1"/>
      <c r="AF271" s="3"/>
      <c r="AG271" s="3"/>
      <c r="AH271" s="3"/>
      <c r="AI271" s="3"/>
      <c r="AJ271" s="3"/>
      <c r="AK271" s="3"/>
      <c r="AL271" s="3"/>
      <c r="AM271" s="3"/>
      <c r="AN271" s="3"/>
    </row>
    <row r="272" spans="1:40" ht="14.25" customHeight="1">
      <c r="A272" s="1"/>
      <c r="B272" s="1"/>
      <c r="C272" s="266" t="str">
        <f>Op_Ex!E68</f>
        <v>Αναλώσιμα - απρόβλεπτα</v>
      </c>
      <c r="D272" s="1"/>
      <c r="E272" s="341">
        <f>Op_Ex!G68</f>
        <v>1200</v>
      </c>
      <c r="F272" s="341">
        <f>Op_Ex!H68</f>
        <v>1500</v>
      </c>
      <c r="G272" s="341">
        <f>Op_Ex!I68</f>
        <v>2000</v>
      </c>
      <c r="H272" s="341">
        <f>Op_Ex!J68</f>
        <v>2500</v>
      </c>
      <c r="I272" s="341">
        <f>Op_Ex!K68</f>
        <v>3000</v>
      </c>
      <c r="J272" s="341">
        <f>Op_Ex!L68</f>
        <v>3500</v>
      </c>
      <c r="K272" s="341">
        <f>Op_Ex!M68</f>
        <v>4000</v>
      </c>
      <c r="L272" s="347"/>
      <c r="M272" s="347"/>
      <c r="N272" s="1"/>
      <c r="O272" s="1"/>
      <c r="P272" s="1"/>
      <c r="Q272" s="1"/>
      <c r="R272" s="1"/>
      <c r="S272" s="1"/>
      <c r="T272" s="1"/>
      <c r="U272" s="1"/>
      <c r="V272" s="266">
        <f>Op_Ex!V68</f>
        <v>0</v>
      </c>
      <c r="W272" s="9"/>
      <c r="X272" s="101">
        <f>Op_Ex!X68</f>
        <v>0</v>
      </c>
      <c r="Y272" s="101">
        <f>Op_Ex!Y68</f>
        <v>0</v>
      </c>
      <c r="Z272" s="101">
        <f>Op_Ex!Z68</f>
        <v>0</v>
      </c>
      <c r="AA272" s="101">
        <f>Op_Ex!AA68</f>
        <v>0</v>
      </c>
      <c r="AB272" s="101">
        <f>Op_Ex!AB68</f>
        <v>0</v>
      </c>
      <c r="AC272" s="101">
        <f>Op_Ex!AC68</f>
        <v>0</v>
      </c>
      <c r="AD272" s="101">
        <f>Op_Ex!AD68</f>
        <v>0</v>
      </c>
      <c r="AE272" s="1"/>
      <c r="AF272" s="3"/>
      <c r="AG272" s="3"/>
      <c r="AH272" s="3"/>
      <c r="AI272" s="3"/>
      <c r="AJ272" s="3"/>
      <c r="AK272" s="3"/>
      <c r="AL272" s="3"/>
      <c r="AM272" s="3"/>
      <c r="AN272" s="3"/>
    </row>
    <row r="273" spans="1:40" ht="14.25" customHeight="1">
      <c r="A273" s="1"/>
      <c r="B273" s="1"/>
      <c r="C273" s="266">
        <f>Op_Ex!E69</f>
        <v>0</v>
      </c>
      <c r="D273" s="1"/>
      <c r="E273" s="341">
        <f>Op_Ex!G69</f>
        <v>0</v>
      </c>
      <c r="F273" s="341">
        <f>Op_Ex!H69</f>
        <v>0</v>
      </c>
      <c r="G273" s="341">
        <f>Op_Ex!I69</f>
        <v>0</v>
      </c>
      <c r="H273" s="341">
        <f>Op_Ex!J69</f>
        <v>0</v>
      </c>
      <c r="I273" s="341">
        <f>Op_Ex!K69</f>
        <v>0</v>
      </c>
      <c r="J273" s="341">
        <f>Op_Ex!L69</f>
        <v>0</v>
      </c>
      <c r="K273" s="341">
        <f>Op_Ex!M69</f>
        <v>0</v>
      </c>
      <c r="L273" s="347"/>
      <c r="M273" s="347"/>
      <c r="N273" s="1"/>
      <c r="O273" s="1"/>
      <c r="P273" s="1"/>
      <c r="Q273" s="1"/>
      <c r="R273" s="1"/>
      <c r="S273" s="1"/>
      <c r="T273" s="1"/>
      <c r="U273" s="1"/>
      <c r="V273" s="266">
        <f>Op_Ex!V69</f>
        <v>0</v>
      </c>
      <c r="W273" s="9"/>
      <c r="X273" s="101">
        <f>Op_Ex!X69</f>
        <v>0</v>
      </c>
      <c r="Y273" s="101">
        <f>Op_Ex!Y69</f>
        <v>0</v>
      </c>
      <c r="Z273" s="101">
        <f>Op_Ex!Z69</f>
        <v>0</v>
      </c>
      <c r="AA273" s="101">
        <f>Op_Ex!AA69</f>
        <v>0</v>
      </c>
      <c r="AB273" s="101">
        <f>Op_Ex!AB69</f>
        <v>0</v>
      </c>
      <c r="AC273" s="101">
        <f>Op_Ex!AC69</f>
        <v>0</v>
      </c>
      <c r="AD273" s="101">
        <f>Op_Ex!AD69</f>
        <v>0</v>
      </c>
      <c r="AE273" s="1"/>
      <c r="AF273" s="3"/>
      <c r="AG273" s="3"/>
      <c r="AH273" s="3"/>
      <c r="AI273" s="3"/>
      <c r="AJ273" s="3"/>
      <c r="AK273" s="3"/>
      <c r="AL273" s="3"/>
      <c r="AM273" s="3"/>
      <c r="AN273" s="3"/>
    </row>
    <row r="274" spans="1:40" ht="14.25" customHeight="1">
      <c r="A274" s="1"/>
      <c r="B274" s="1"/>
      <c r="C274" s="266">
        <f>Op_Ex!E70</f>
        <v>0</v>
      </c>
      <c r="D274" s="1"/>
      <c r="E274" s="341">
        <f>Op_Ex!G70</f>
        <v>0</v>
      </c>
      <c r="F274" s="341">
        <f>Op_Ex!H70</f>
        <v>0</v>
      </c>
      <c r="G274" s="341">
        <f>Op_Ex!I70</f>
        <v>0</v>
      </c>
      <c r="H274" s="341">
        <f>Op_Ex!J70</f>
        <v>0</v>
      </c>
      <c r="I274" s="341">
        <f>Op_Ex!K70</f>
        <v>0</v>
      </c>
      <c r="J274" s="341">
        <f>Op_Ex!L70</f>
        <v>0</v>
      </c>
      <c r="K274" s="341">
        <f>Op_Ex!M70</f>
        <v>0</v>
      </c>
      <c r="L274" s="347"/>
      <c r="M274" s="347"/>
      <c r="N274" s="1"/>
      <c r="O274" s="1"/>
      <c r="P274" s="1"/>
      <c r="Q274" s="1"/>
      <c r="R274" s="1"/>
      <c r="S274" s="1"/>
      <c r="T274" s="1"/>
      <c r="U274" s="1"/>
      <c r="V274" s="266">
        <f>Op_Ex!V70</f>
        <v>0</v>
      </c>
      <c r="W274" s="9"/>
      <c r="X274" s="101">
        <f>Op_Ex!X70</f>
        <v>0</v>
      </c>
      <c r="Y274" s="101">
        <f>Op_Ex!Y70</f>
        <v>0</v>
      </c>
      <c r="Z274" s="101">
        <f>Op_Ex!Z70</f>
        <v>0</v>
      </c>
      <c r="AA274" s="101">
        <f>Op_Ex!AA70</f>
        <v>0</v>
      </c>
      <c r="AB274" s="101">
        <f>Op_Ex!AB70</f>
        <v>0</v>
      </c>
      <c r="AC274" s="101">
        <f>Op_Ex!AC70</f>
        <v>0</v>
      </c>
      <c r="AD274" s="101">
        <f>Op_Ex!AD70</f>
        <v>0</v>
      </c>
      <c r="AE274" s="1"/>
      <c r="AF274" s="3"/>
      <c r="AG274" s="3"/>
      <c r="AH274" s="3"/>
      <c r="AI274" s="3"/>
      <c r="AJ274" s="3"/>
      <c r="AK274" s="3"/>
      <c r="AL274" s="3"/>
      <c r="AM274" s="3"/>
      <c r="AN274" s="3"/>
    </row>
    <row r="275" spans="1:40" ht="14.25" customHeight="1">
      <c r="A275" s="1"/>
      <c r="B275" s="1"/>
      <c r="C275" s="266">
        <f>Op_Ex!E71</f>
        <v>0</v>
      </c>
      <c r="D275" s="1"/>
      <c r="E275" s="341">
        <f>Op_Ex!G71</f>
        <v>0</v>
      </c>
      <c r="F275" s="341">
        <f>Op_Ex!H71</f>
        <v>0</v>
      </c>
      <c r="G275" s="341">
        <f>Op_Ex!I71</f>
        <v>0</v>
      </c>
      <c r="H275" s="341">
        <f>Op_Ex!J71</f>
        <v>0</v>
      </c>
      <c r="I275" s="341">
        <f>Op_Ex!K71</f>
        <v>0</v>
      </c>
      <c r="J275" s="341">
        <f>Op_Ex!L71</f>
        <v>0</v>
      </c>
      <c r="K275" s="341">
        <f>Op_Ex!M71</f>
        <v>0</v>
      </c>
      <c r="L275" s="347"/>
      <c r="M275" s="347"/>
      <c r="N275" s="1"/>
      <c r="O275" s="1"/>
      <c r="P275" s="1"/>
      <c r="Q275" s="1"/>
      <c r="R275" s="1"/>
      <c r="S275" s="1"/>
      <c r="T275" s="1"/>
      <c r="U275" s="1"/>
      <c r="V275" s="266">
        <f>Op_Ex!V71</f>
        <v>0</v>
      </c>
      <c r="W275" s="9"/>
      <c r="X275" s="101">
        <f>Op_Ex!X71</f>
        <v>0</v>
      </c>
      <c r="Y275" s="101">
        <f>Op_Ex!Y71</f>
        <v>0</v>
      </c>
      <c r="Z275" s="101">
        <f>Op_Ex!Z71</f>
        <v>0</v>
      </c>
      <c r="AA275" s="101">
        <f>Op_Ex!AA71</f>
        <v>0</v>
      </c>
      <c r="AB275" s="101">
        <f>Op_Ex!AB71</f>
        <v>0</v>
      </c>
      <c r="AC275" s="101">
        <f>Op_Ex!AC71</f>
        <v>0</v>
      </c>
      <c r="AD275" s="101">
        <f>Op_Ex!AD71</f>
        <v>0</v>
      </c>
      <c r="AE275" s="1"/>
      <c r="AF275" s="3"/>
      <c r="AG275" s="3"/>
      <c r="AH275" s="3"/>
      <c r="AI275" s="3"/>
      <c r="AJ275" s="3"/>
      <c r="AK275" s="3"/>
      <c r="AL275" s="3"/>
      <c r="AM275" s="3"/>
      <c r="AN275" s="3"/>
    </row>
    <row r="276" spans="1:40" ht="14.25" customHeight="1">
      <c r="A276" s="1"/>
      <c r="B276" s="1"/>
      <c r="C276" s="266">
        <f>Op_Ex!E72</f>
        <v>0</v>
      </c>
      <c r="D276" s="1"/>
      <c r="E276" s="341">
        <f>Op_Ex!G72</f>
        <v>0</v>
      </c>
      <c r="F276" s="341">
        <f>Op_Ex!H72</f>
        <v>0</v>
      </c>
      <c r="G276" s="341">
        <f>Op_Ex!I72</f>
        <v>0</v>
      </c>
      <c r="H276" s="341">
        <f>Op_Ex!J72</f>
        <v>0</v>
      </c>
      <c r="I276" s="341">
        <f>Op_Ex!K72</f>
        <v>0</v>
      </c>
      <c r="J276" s="341">
        <f>Op_Ex!L72</f>
        <v>0</v>
      </c>
      <c r="K276" s="341">
        <f>Op_Ex!M72</f>
        <v>0</v>
      </c>
      <c r="L276" s="347"/>
      <c r="M276" s="347"/>
      <c r="N276" s="1"/>
      <c r="O276" s="1"/>
      <c r="P276" s="1"/>
      <c r="Q276" s="1"/>
      <c r="R276" s="1"/>
      <c r="S276" s="1"/>
      <c r="T276" s="1"/>
      <c r="U276" s="1"/>
      <c r="V276" s="266">
        <f>Op_Ex!V72</f>
        <v>0</v>
      </c>
      <c r="W276" s="9"/>
      <c r="X276" s="101">
        <f>Op_Ex!X72</f>
        <v>0</v>
      </c>
      <c r="Y276" s="101">
        <f>Op_Ex!Y72</f>
        <v>0</v>
      </c>
      <c r="Z276" s="101">
        <f>Op_Ex!Z72</f>
        <v>0</v>
      </c>
      <c r="AA276" s="101">
        <f>Op_Ex!AA72</f>
        <v>0</v>
      </c>
      <c r="AB276" s="101">
        <f>Op_Ex!AB72</f>
        <v>0</v>
      </c>
      <c r="AC276" s="101">
        <f>Op_Ex!AC72</f>
        <v>0</v>
      </c>
      <c r="AD276" s="101">
        <f>Op_Ex!AD72</f>
        <v>0</v>
      </c>
      <c r="AE276" s="1"/>
      <c r="AF276" s="3"/>
      <c r="AG276" s="3"/>
      <c r="AH276" s="3"/>
      <c r="AI276" s="3"/>
      <c r="AJ276" s="3"/>
      <c r="AK276" s="3"/>
      <c r="AL276" s="3"/>
      <c r="AM276" s="3"/>
      <c r="AN276" s="3"/>
    </row>
    <row r="277" spans="1:40" ht="14.25" customHeight="1">
      <c r="A277" s="1"/>
      <c r="B277" s="1"/>
      <c r="C277" s="266">
        <f>Op_Ex!E73</f>
        <v>0</v>
      </c>
      <c r="D277" s="1"/>
      <c r="E277" s="341">
        <f>Op_Ex!G73</f>
        <v>0</v>
      </c>
      <c r="F277" s="341">
        <f>Op_Ex!H73</f>
        <v>0</v>
      </c>
      <c r="G277" s="341">
        <f>Op_Ex!I73</f>
        <v>0</v>
      </c>
      <c r="H277" s="341">
        <f>Op_Ex!J73</f>
        <v>0</v>
      </c>
      <c r="I277" s="341">
        <f>Op_Ex!K73</f>
        <v>0</v>
      </c>
      <c r="J277" s="341">
        <f>Op_Ex!L73</f>
        <v>0</v>
      </c>
      <c r="K277" s="341">
        <f>Op_Ex!M73</f>
        <v>0</v>
      </c>
      <c r="L277" s="347"/>
      <c r="M277" s="347"/>
      <c r="N277" s="1"/>
      <c r="O277" s="1"/>
      <c r="P277" s="1"/>
      <c r="Q277" s="1"/>
      <c r="R277" s="1"/>
      <c r="S277" s="1"/>
      <c r="T277" s="1"/>
      <c r="U277" s="1"/>
      <c r="V277" s="266">
        <f>Op_Ex!V73</f>
        <v>0</v>
      </c>
      <c r="W277" s="9"/>
      <c r="X277" s="101">
        <f>Op_Ex!X73</f>
        <v>0</v>
      </c>
      <c r="Y277" s="101">
        <f>Op_Ex!Y73</f>
        <v>0</v>
      </c>
      <c r="Z277" s="101">
        <f>Op_Ex!Z73</f>
        <v>0</v>
      </c>
      <c r="AA277" s="101">
        <f>Op_Ex!AA73</f>
        <v>0</v>
      </c>
      <c r="AB277" s="101">
        <f>Op_Ex!AB73</f>
        <v>0</v>
      </c>
      <c r="AC277" s="101">
        <f>Op_Ex!AC73</f>
        <v>0</v>
      </c>
      <c r="AD277" s="101">
        <f>Op_Ex!AD73</f>
        <v>0</v>
      </c>
      <c r="AE277" s="1"/>
      <c r="AF277" s="3"/>
      <c r="AG277" s="3"/>
      <c r="AH277" s="3"/>
      <c r="AI277" s="3"/>
      <c r="AJ277" s="3"/>
      <c r="AK277" s="3"/>
      <c r="AL277" s="3"/>
      <c r="AM277" s="3"/>
      <c r="AN277" s="3"/>
    </row>
    <row r="278" spans="1:40" ht="14.25" customHeight="1">
      <c r="A278" s="1"/>
      <c r="B278" s="1"/>
      <c r="C278" s="266">
        <f>Op_Ex!E74</f>
        <v>0</v>
      </c>
      <c r="D278" s="1"/>
      <c r="E278" s="341">
        <f>Op_Ex!G74</f>
        <v>0</v>
      </c>
      <c r="F278" s="341">
        <f>Op_Ex!H74</f>
        <v>0</v>
      </c>
      <c r="G278" s="341">
        <f>Op_Ex!I74</f>
        <v>0</v>
      </c>
      <c r="H278" s="341">
        <f>Op_Ex!J74</f>
        <v>0</v>
      </c>
      <c r="I278" s="341">
        <f>Op_Ex!K74</f>
        <v>0</v>
      </c>
      <c r="J278" s="341">
        <f>Op_Ex!L74</f>
        <v>0</v>
      </c>
      <c r="K278" s="341">
        <f>Op_Ex!M74</f>
        <v>0</v>
      </c>
      <c r="L278" s="347"/>
      <c r="M278" s="347"/>
      <c r="N278" s="1"/>
      <c r="O278" s="1"/>
      <c r="P278" s="1"/>
      <c r="Q278" s="1"/>
      <c r="R278" s="1"/>
      <c r="S278" s="1"/>
      <c r="T278" s="1"/>
      <c r="U278" s="1"/>
      <c r="V278" s="266">
        <f>Op_Ex!V74</f>
        <v>0</v>
      </c>
      <c r="W278" s="9"/>
      <c r="X278" s="101">
        <f>Op_Ex!X74</f>
        <v>0</v>
      </c>
      <c r="Y278" s="101">
        <f>Op_Ex!Y74</f>
        <v>0</v>
      </c>
      <c r="Z278" s="101">
        <f>Op_Ex!Z74</f>
        <v>0</v>
      </c>
      <c r="AA278" s="101">
        <f>Op_Ex!AA74</f>
        <v>0</v>
      </c>
      <c r="AB278" s="101">
        <f>Op_Ex!AB74</f>
        <v>0</v>
      </c>
      <c r="AC278" s="101">
        <f>Op_Ex!AC74</f>
        <v>0</v>
      </c>
      <c r="AD278" s="101">
        <f>Op_Ex!AD74</f>
        <v>0</v>
      </c>
      <c r="AE278" s="1"/>
      <c r="AF278" s="3"/>
      <c r="AG278" s="3"/>
      <c r="AH278" s="3"/>
      <c r="AI278" s="3"/>
      <c r="AJ278" s="3"/>
      <c r="AK278" s="3"/>
      <c r="AL278" s="3"/>
      <c r="AM278" s="3"/>
      <c r="AN278" s="3"/>
    </row>
    <row r="279" spans="1:40" ht="14.25" customHeight="1">
      <c r="A279" s="1"/>
      <c r="B279" s="1"/>
      <c r="C279" s="1"/>
      <c r="D279" s="1"/>
      <c r="E279" s="347"/>
      <c r="F279" s="347"/>
      <c r="G279" s="347"/>
      <c r="H279" s="347"/>
      <c r="I279" s="347"/>
      <c r="J279" s="347"/>
      <c r="K279" s="347"/>
      <c r="L279" s="347"/>
      <c r="M279" s="347"/>
      <c r="N279" s="1"/>
      <c r="O279" s="1"/>
      <c r="P279" s="1"/>
      <c r="Q279" s="1"/>
      <c r="R279" s="1"/>
      <c r="S279" s="1"/>
      <c r="T279" s="1"/>
      <c r="U279" s="1"/>
      <c r="V279" s="1"/>
      <c r="W279" s="9"/>
      <c r="X279" s="347"/>
      <c r="Y279" s="347"/>
      <c r="Z279" s="347"/>
      <c r="AA279" s="347"/>
      <c r="AB279" s="347"/>
      <c r="AC279" s="347"/>
      <c r="AD279" s="347"/>
      <c r="AE279" s="1"/>
      <c r="AF279" s="3"/>
      <c r="AG279" s="3"/>
      <c r="AH279" s="3"/>
      <c r="AI279" s="3"/>
      <c r="AJ279" s="3"/>
      <c r="AK279" s="3"/>
      <c r="AL279" s="3"/>
      <c r="AM279" s="3"/>
      <c r="AN279" s="3"/>
    </row>
    <row r="280" spans="1:40" ht="14.25" customHeight="1">
      <c r="A280" s="1"/>
      <c r="B280" s="1"/>
      <c r="C280" s="1"/>
      <c r="D280" s="1"/>
      <c r="E280" s="347"/>
      <c r="F280" s="347"/>
      <c r="G280" s="347"/>
      <c r="H280" s="347"/>
      <c r="I280" s="347"/>
      <c r="J280" s="347"/>
      <c r="K280" s="347"/>
      <c r="L280" s="347"/>
      <c r="M280" s="347"/>
      <c r="N280" s="1"/>
      <c r="O280" s="1"/>
      <c r="P280" s="1"/>
      <c r="Q280" s="1"/>
      <c r="R280" s="1"/>
      <c r="S280" s="1"/>
      <c r="T280" s="1"/>
      <c r="U280" s="1"/>
      <c r="V280" s="1"/>
      <c r="W280" s="1"/>
      <c r="X280" s="347"/>
      <c r="Y280" s="347"/>
      <c r="Z280" s="347"/>
      <c r="AA280" s="347"/>
      <c r="AB280" s="347"/>
      <c r="AC280" s="347"/>
      <c r="AD280" s="347"/>
      <c r="AE280" s="1"/>
      <c r="AF280" s="3"/>
      <c r="AG280" s="3"/>
      <c r="AH280" s="3"/>
      <c r="AI280" s="3"/>
      <c r="AJ280" s="3"/>
      <c r="AK280" s="3"/>
      <c r="AL280" s="3"/>
      <c r="AM280" s="3"/>
      <c r="AN280" s="3"/>
    </row>
    <row r="281" spans="1:40" ht="14.25" customHeight="1">
      <c r="A281" s="1"/>
      <c r="B281" s="1"/>
      <c r="C281" s="1"/>
      <c r="D281" s="1"/>
      <c r="E281" s="347"/>
      <c r="F281" s="347"/>
      <c r="G281" s="347"/>
      <c r="H281" s="347"/>
      <c r="I281" s="347"/>
      <c r="J281" s="347"/>
      <c r="K281" s="347"/>
      <c r="L281" s="347"/>
      <c r="M281" s="347"/>
      <c r="N281" s="1"/>
      <c r="O281" s="1"/>
      <c r="P281" s="1"/>
      <c r="Q281" s="1"/>
      <c r="R281" s="1"/>
      <c r="S281" s="1"/>
      <c r="T281" s="1"/>
      <c r="U281" s="1"/>
      <c r="V281" s="1"/>
      <c r="W281" s="1"/>
      <c r="X281" s="347"/>
      <c r="Y281" s="347"/>
      <c r="Z281" s="347"/>
      <c r="AA281" s="347"/>
      <c r="AB281" s="347"/>
      <c r="AC281" s="347"/>
      <c r="AD281" s="347"/>
      <c r="AE281" s="1"/>
      <c r="AF281" s="3"/>
      <c r="AG281" s="3"/>
      <c r="AH281" s="3"/>
      <c r="AI281" s="3"/>
      <c r="AJ281" s="3"/>
      <c r="AK281" s="3"/>
      <c r="AL281" s="3"/>
      <c r="AM281" s="3"/>
      <c r="AN281" s="3"/>
    </row>
    <row r="282" spans="1:40" ht="14.25" customHeight="1">
      <c r="A282" s="1"/>
      <c r="B282" s="1"/>
      <c r="C282" s="1"/>
      <c r="D282" s="1"/>
      <c r="E282" s="347"/>
      <c r="F282" s="347"/>
      <c r="G282" s="347"/>
      <c r="H282" s="347"/>
      <c r="I282" s="347"/>
      <c r="J282" s="347"/>
      <c r="K282" s="347"/>
      <c r="L282" s="347"/>
      <c r="M282" s="347"/>
      <c r="N282" s="1"/>
      <c r="O282" s="1"/>
      <c r="P282" s="1"/>
      <c r="Q282" s="1"/>
      <c r="R282" s="1"/>
      <c r="S282" s="1"/>
      <c r="T282" s="1"/>
      <c r="U282" s="1"/>
      <c r="V282" s="1"/>
      <c r="W282" s="1"/>
      <c r="X282" s="347"/>
      <c r="Y282" s="347"/>
      <c r="Z282" s="347"/>
      <c r="AA282" s="347"/>
      <c r="AB282" s="347"/>
      <c r="AC282" s="347"/>
      <c r="AD282" s="347"/>
      <c r="AE282" s="1"/>
      <c r="AF282" s="3"/>
      <c r="AG282" s="3"/>
      <c r="AH282" s="3"/>
      <c r="AI282" s="3"/>
      <c r="AJ282" s="3"/>
      <c r="AK282" s="3"/>
      <c r="AL282" s="3"/>
      <c r="AM282" s="3"/>
      <c r="AN282" s="3"/>
    </row>
    <row r="283" spans="1:40" ht="14.25" customHeight="1">
      <c r="A283" s="1"/>
      <c r="B283" s="1"/>
      <c r="C283" s="1"/>
      <c r="D283" s="1"/>
      <c r="E283" s="347"/>
      <c r="F283" s="347"/>
      <c r="G283" s="347"/>
      <c r="H283" s="347"/>
      <c r="I283" s="347"/>
      <c r="J283" s="347"/>
      <c r="K283" s="347"/>
      <c r="L283" s="347"/>
      <c r="M283" s="347"/>
      <c r="N283" s="1"/>
      <c r="O283" s="1"/>
      <c r="P283" s="1"/>
      <c r="Q283" s="1"/>
      <c r="R283" s="1"/>
      <c r="S283" s="1"/>
      <c r="T283" s="1"/>
      <c r="U283" s="1"/>
      <c r="V283" s="1"/>
      <c r="W283" s="1"/>
      <c r="X283" s="347"/>
      <c r="Y283" s="347"/>
      <c r="Z283" s="347"/>
      <c r="AA283" s="347"/>
      <c r="AB283" s="347"/>
      <c r="AC283" s="347"/>
      <c r="AD283" s="347"/>
      <c r="AE283" s="1"/>
      <c r="AF283" s="3"/>
      <c r="AG283" s="3"/>
      <c r="AH283" s="3"/>
      <c r="AI283" s="3"/>
      <c r="AJ283" s="3"/>
      <c r="AK283" s="3"/>
      <c r="AL283" s="3"/>
      <c r="AM283" s="3"/>
      <c r="AN283" s="3"/>
    </row>
    <row r="284" spans="1:40" ht="14.25" customHeight="1">
      <c r="A284" s="1"/>
      <c r="B284" s="1"/>
      <c r="C284" s="1"/>
      <c r="D284" s="1"/>
      <c r="E284" s="347"/>
      <c r="F284" s="347"/>
      <c r="G284" s="347"/>
      <c r="H284" s="347"/>
      <c r="I284" s="347"/>
      <c r="J284" s="347"/>
      <c r="K284" s="347"/>
      <c r="L284" s="347"/>
      <c r="M284" s="347"/>
      <c r="N284" s="1"/>
      <c r="O284" s="1"/>
      <c r="P284" s="1"/>
      <c r="Q284" s="1"/>
      <c r="R284" s="1"/>
      <c r="S284" s="1"/>
      <c r="T284" s="1"/>
      <c r="U284" s="1"/>
      <c r="V284" s="1"/>
      <c r="W284" s="1"/>
      <c r="X284" s="347"/>
      <c r="Y284" s="347"/>
      <c r="Z284" s="347"/>
      <c r="AA284" s="347"/>
      <c r="AB284" s="347"/>
      <c r="AC284" s="347"/>
      <c r="AD284" s="347"/>
      <c r="AE284" s="1"/>
      <c r="AF284" s="3"/>
      <c r="AG284" s="3"/>
      <c r="AH284" s="3"/>
      <c r="AI284" s="3"/>
      <c r="AJ284" s="3"/>
      <c r="AK284" s="3"/>
      <c r="AL284" s="3"/>
      <c r="AM284" s="3"/>
      <c r="AN284" s="3"/>
    </row>
    <row r="285" spans="1:40" ht="17.25" customHeight="1">
      <c r="A285" s="1"/>
      <c r="B285" s="255"/>
      <c r="C285" s="1"/>
      <c r="D285" s="1"/>
      <c r="E285" s="347"/>
      <c r="F285" s="347"/>
      <c r="G285" s="347"/>
      <c r="H285" s="347"/>
      <c r="I285" s="347"/>
      <c r="J285" s="347"/>
      <c r="K285" s="347"/>
      <c r="L285" s="347"/>
      <c r="M285" s="347"/>
      <c r="N285" s="1"/>
      <c r="O285" s="1"/>
      <c r="P285" s="1"/>
      <c r="Q285" s="1"/>
      <c r="R285" s="1"/>
      <c r="S285" s="1"/>
      <c r="T285" s="1"/>
      <c r="U285" s="1"/>
      <c r="V285" s="1"/>
      <c r="W285" s="1"/>
      <c r="X285" s="347"/>
      <c r="Y285" s="347"/>
      <c r="Z285" s="347"/>
      <c r="AA285" s="347"/>
      <c r="AB285" s="347"/>
      <c r="AC285" s="347"/>
      <c r="AD285" s="347"/>
      <c r="AE285" s="1"/>
      <c r="AF285" s="3"/>
      <c r="AG285" s="3"/>
      <c r="AH285" s="3"/>
      <c r="AI285" s="3"/>
      <c r="AJ285" s="3"/>
      <c r="AK285" s="3"/>
      <c r="AL285" s="3"/>
      <c r="AM285" s="3"/>
      <c r="AN285" s="3"/>
    </row>
    <row r="286" spans="1:40" ht="14.25" customHeight="1">
      <c r="A286" s="1"/>
      <c r="B286" s="1"/>
      <c r="C286" s="1"/>
      <c r="D286" s="1"/>
      <c r="E286" s="347"/>
      <c r="F286" s="347"/>
      <c r="G286" s="347"/>
      <c r="H286" s="347"/>
      <c r="I286" s="347"/>
      <c r="J286" s="347"/>
      <c r="K286" s="347"/>
      <c r="L286" s="347"/>
      <c r="M286" s="347"/>
      <c r="N286" s="1"/>
      <c r="O286" s="1"/>
      <c r="P286" s="1"/>
      <c r="Q286" s="1"/>
      <c r="R286" s="1"/>
      <c r="S286" s="1"/>
      <c r="T286" s="1"/>
      <c r="U286" s="1"/>
      <c r="V286" s="1"/>
      <c r="W286" s="1"/>
      <c r="X286" s="347"/>
      <c r="Y286" s="347"/>
      <c r="Z286" s="347"/>
      <c r="AA286" s="347"/>
      <c r="AB286" s="347"/>
      <c r="AC286" s="347"/>
      <c r="AD286" s="347"/>
      <c r="AE286" s="1"/>
      <c r="AF286" s="3"/>
      <c r="AG286" s="3"/>
      <c r="AH286" s="3"/>
      <c r="AI286" s="3"/>
      <c r="AJ286" s="3"/>
      <c r="AK286" s="3"/>
      <c r="AL286" s="3"/>
      <c r="AM286" s="3"/>
      <c r="AN286" s="3"/>
    </row>
    <row r="287" spans="1:40" ht="14.25" customHeight="1">
      <c r="A287" s="1"/>
      <c r="B287" s="1"/>
      <c r="C287" s="1"/>
      <c r="D287" s="1"/>
      <c r="E287" s="347"/>
      <c r="F287" s="347"/>
      <c r="G287" s="347"/>
      <c r="H287" s="347"/>
      <c r="I287" s="347"/>
      <c r="J287" s="347"/>
      <c r="K287" s="347"/>
      <c r="L287" s="347"/>
      <c r="M287" s="347"/>
      <c r="N287" s="1"/>
      <c r="O287" s="1"/>
      <c r="P287" s="1"/>
      <c r="Q287" s="1"/>
      <c r="R287" s="1"/>
      <c r="S287" s="1"/>
      <c r="T287" s="1"/>
      <c r="U287" s="1"/>
      <c r="V287" s="1"/>
      <c r="W287" s="1"/>
      <c r="X287" s="347"/>
      <c r="Y287" s="347"/>
      <c r="Z287" s="347"/>
      <c r="AA287" s="347"/>
      <c r="AB287" s="347"/>
      <c r="AC287" s="347"/>
      <c r="AD287" s="347"/>
      <c r="AE287" s="1"/>
      <c r="AF287" s="3"/>
      <c r="AG287" s="3"/>
      <c r="AH287" s="3"/>
      <c r="AI287" s="3"/>
      <c r="AJ287" s="3"/>
      <c r="AK287" s="3"/>
      <c r="AL287" s="3"/>
      <c r="AM287" s="3"/>
      <c r="AN287" s="3"/>
    </row>
    <row r="288" spans="1:40" ht="14.25" customHeight="1">
      <c r="A288" s="1"/>
      <c r="B288" s="1"/>
      <c r="C288" s="1"/>
      <c r="D288" s="1"/>
      <c r="E288" s="347"/>
      <c r="F288" s="347"/>
      <c r="G288" s="347"/>
      <c r="H288" s="347"/>
      <c r="I288" s="347"/>
      <c r="J288" s="347"/>
      <c r="K288" s="347"/>
      <c r="L288" s="347"/>
      <c r="M288" s="347"/>
      <c r="N288" s="1"/>
      <c r="O288" s="1"/>
      <c r="P288" s="1"/>
      <c r="Q288" s="1"/>
      <c r="R288" s="1"/>
      <c r="S288" s="1"/>
      <c r="T288" s="1"/>
      <c r="U288" s="1"/>
      <c r="V288" s="1"/>
      <c r="W288" s="1"/>
      <c r="X288" s="347"/>
      <c r="Y288" s="347"/>
      <c r="Z288" s="347"/>
      <c r="AA288" s="347"/>
      <c r="AB288" s="347"/>
      <c r="AC288" s="347"/>
      <c r="AD288" s="347"/>
      <c r="AE288" s="1"/>
      <c r="AF288" s="3"/>
      <c r="AG288" s="3"/>
      <c r="AH288" s="3"/>
      <c r="AI288" s="3"/>
      <c r="AJ288" s="3"/>
      <c r="AK288" s="3"/>
      <c r="AL288" s="3"/>
      <c r="AM288" s="3"/>
      <c r="AN288" s="3"/>
    </row>
    <row r="289" spans="1:40"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347"/>
      <c r="Y289" s="347"/>
      <c r="Z289" s="347"/>
      <c r="AA289" s="347"/>
      <c r="AB289" s="347"/>
      <c r="AC289" s="347"/>
      <c r="AD289" s="347"/>
      <c r="AE289" s="1"/>
      <c r="AF289" s="3"/>
      <c r="AG289" s="3"/>
      <c r="AH289" s="3"/>
      <c r="AI289" s="3"/>
      <c r="AJ289" s="3"/>
      <c r="AK289" s="3"/>
      <c r="AL289" s="3"/>
      <c r="AM289" s="3"/>
      <c r="AN289" s="3"/>
    </row>
    <row r="290" spans="1:4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3"/>
      <c r="AG290" s="3"/>
      <c r="AH290" s="3"/>
      <c r="AI290" s="3"/>
      <c r="AJ290" s="3"/>
      <c r="AK290" s="3"/>
      <c r="AL290" s="3"/>
      <c r="AM290" s="3"/>
      <c r="AN290" s="3"/>
    </row>
    <row r="291" spans="1:40"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3"/>
      <c r="AG291" s="3"/>
      <c r="AH291" s="3"/>
      <c r="AI291" s="3"/>
      <c r="AJ291" s="3"/>
      <c r="AK291" s="3"/>
      <c r="AL291" s="3"/>
      <c r="AM291" s="3"/>
      <c r="AN291" s="3"/>
    </row>
    <row r="292" spans="1:40"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3"/>
      <c r="AG292" s="3"/>
      <c r="AH292" s="3"/>
      <c r="AI292" s="3"/>
      <c r="AJ292" s="3"/>
      <c r="AK292" s="3"/>
      <c r="AL292" s="3"/>
      <c r="AM292" s="3"/>
      <c r="AN292" s="3"/>
    </row>
    <row r="293" spans="1:40"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3"/>
      <c r="AG293" s="3"/>
      <c r="AH293" s="3"/>
      <c r="AI293" s="3"/>
      <c r="AJ293" s="3"/>
      <c r="AK293" s="3"/>
      <c r="AL293" s="3"/>
      <c r="AM293" s="3"/>
      <c r="AN293" s="3"/>
    </row>
    <row r="294" spans="1:40"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3"/>
      <c r="AG294" s="3"/>
      <c r="AH294" s="3"/>
      <c r="AI294" s="3"/>
      <c r="AJ294" s="3"/>
      <c r="AK294" s="3"/>
      <c r="AL294" s="3"/>
      <c r="AM294" s="3"/>
      <c r="AN294" s="3"/>
    </row>
    <row r="295" spans="1:40"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3"/>
      <c r="AG295" s="3"/>
      <c r="AH295" s="3"/>
      <c r="AI295" s="3"/>
      <c r="AJ295" s="3"/>
      <c r="AK295" s="3"/>
      <c r="AL295" s="3"/>
      <c r="AM295" s="3"/>
      <c r="AN295" s="3"/>
    </row>
    <row r="296" spans="1:40"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3"/>
      <c r="AG296" s="3"/>
      <c r="AH296" s="3"/>
      <c r="AI296" s="3"/>
      <c r="AJ296" s="3"/>
      <c r="AK296" s="3"/>
      <c r="AL296" s="3"/>
      <c r="AM296" s="3"/>
      <c r="AN296" s="3"/>
    </row>
    <row r="297" spans="1:40"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3"/>
      <c r="AG297" s="3"/>
      <c r="AH297" s="3"/>
      <c r="AI297" s="3"/>
      <c r="AJ297" s="3"/>
      <c r="AK297" s="3"/>
      <c r="AL297" s="3"/>
      <c r="AM297" s="3"/>
      <c r="AN297" s="3"/>
    </row>
    <row r="298" spans="1:40"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3"/>
      <c r="AG298" s="3"/>
      <c r="AH298" s="3"/>
      <c r="AI298" s="3"/>
      <c r="AJ298" s="3"/>
      <c r="AK298" s="3"/>
      <c r="AL298" s="3"/>
      <c r="AM298" s="3"/>
      <c r="AN298" s="3"/>
    </row>
    <row r="299" spans="1:40"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3"/>
      <c r="AG299" s="3"/>
      <c r="AH299" s="3"/>
      <c r="AI299" s="3"/>
      <c r="AJ299" s="3"/>
      <c r="AK299" s="3"/>
      <c r="AL299" s="3"/>
      <c r="AM299" s="3"/>
      <c r="AN299" s="3"/>
    </row>
    <row r="300" spans="1:4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3"/>
      <c r="AG300" s="3"/>
      <c r="AH300" s="3"/>
      <c r="AI300" s="3"/>
      <c r="AJ300" s="3"/>
      <c r="AK300" s="3"/>
      <c r="AL300" s="3"/>
      <c r="AM300" s="3"/>
      <c r="AN300" s="3"/>
    </row>
    <row r="301" spans="1:40"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3"/>
      <c r="AG301" s="3"/>
      <c r="AH301" s="3"/>
      <c r="AI301" s="3"/>
      <c r="AJ301" s="3"/>
      <c r="AK301" s="3"/>
      <c r="AL301" s="3"/>
      <c r="AM301" s="3"/>
      <c r="AN301" s="3"/>
    </row>
    <row r="302" spans="1:40"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3"/>
      <c r="AG302" s="3"/>
      <c r="AH302" s="3"/>
      <c r="AI302" s="3"/>
      <c r="AJ302" s="3"/>
      <c r="AK302" s="3"/>
      <c r="AL302" s="3"/>
      <c r="AM302" s="3"/>
      <c r="AN302" s="3"/>
    </row>
    <row r="303" spans="1:40"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3"/>
      <c r="AG303" s="3"/>
      <c r="AH303" s="3"/>
      <c r="AI303" s="3"/>
      <c r="AJ303" s="3"/>
      <c r="AK303" s="3"/>
      <c r="AL303" s="3"/>
      <c r="AM303" s="3"/>
      <c r="AN303" s="3"/>
    </row>
    <row r="304" spans="1:40"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3"/>
      <c r="AG304" s="3"/>
      <c r="AH304" s="3"/>
      <c r="AI304" s="3"/>
      <c r="AJ304" s="3"/>
      <c r="AK304" s="3"/>
      <c r="AL304" s="3"/>
      <c r="AM304" s="3"/>
      <c r="AN304" s="3"/>
    </row>
    <row r="305" spans="1:40"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3"/>
      <c r="AG305" s="3"/>
      <c r="AH305" s="3"/>
      <c r="AI305" s="3"/>
      <c r="AJ305" s="3"/>
      <c r="AK305" s="3"/>
      <c r="AL305" s="3"/>
      <c r="AM305" s="3"/>
      <c r="AN305" s="3"/>
    </row>
    <row r="306" spans="1:40"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3"/>
      <c r="AG306" s="3"/>
      <c r="AH306" s="3"/>
      <c r="AI306" s="3"/>
      <c r="AJ306" s="3"/>
      <c r="AK306" s="3"/>
      <c r="AL306" s="3"/>
      <c r="AM306" s="3"/>
      <c r="AN306" s="3"/>
    </row>
    <row r="307" spans="1:40"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3"/>
      <c r="AG307" s="3"/>
      <c r="AH307" s="3"/>
      <c r="AI307" s="3"/>
      <c r="AJ307" s="3"/>
      <c r="AK307" s="3"/>
      <c r="AL307" s="3"/>
      <c r="AM307" s="3"/>
      <c r="AN307" s="3"/>
    </row>
    <row r="308" spans="1:40"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3"/>
      <c r="AG308" s="3"/>
      <c r="AH308" s="3"/>
      <c r="AI308" s="3"/>
      <c r="AJ308" s="3"/>
      <c r="AK308" s="3"/>
      <c r="AL308" s="3"/>
      <c r="AM308" s="3"/>
      <c r="AN308" s="3"/>
    </row>
    <row r="309" spans="1:40"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3"/>
      <c r="AG309" s="3"/>
      <c r="AH309" s="3"/>
      <c r="AI309" s="3"/>
      <c r="AJ309" s="3"/>
      <c r="AK309" s="3"/>
      <c r="AL309" s="3"/>
      <c r="AM309" s="3"/>
      <c r="AN309" s="3"/>
    </row>
    <row r="310" spans="1:4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3"/>
      <c r="AG310" s="3"/>
      <c r="AH310" s="3"/>
      <c r="AI310" s="3"/>
      <c r="AJ310" s="3"/>
      <c r="AK310" s="3"/>
      <c r="AL310" s="3"/>
      <c r="AM310" s="3"/>
      <c r="AN310" s="3"/>
    </row>
    <row r="311" spans="1:40"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3"/>
      <c r="AG311" s="3"/>
      <c r="AH311" s="3"/>
      <c r="AI311" s="3"/>
      <c r="AJ311" s="3"/>
      <c r="AK311" s="3"/>
      <c r="AL311" s="3"/>
      <c r="AM311" s="3"/>
      <c r="AN311" s="3"/>
    </row>
    <row r="312" spans="1:40"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3"/>
      <c r="AG312" s="3"/>
      <c r="AH312" s="3"/>
      <c r="AI312" s="3"/>
      <c r="AJ312" s="3"/>
      <c r="AK312" s="3"/>
      <c r="AL312" s="3"/>
      <c r="AM312" s="3"/>
      <c r="AN312" s="3"/>
    </row>
    <row r="313" spans="1:40"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3"/>
      <c r="AG313" s="3"/>
      <c r="AH313" s="3"/>
      <c r="AI313" s="3"/>
      <c r="AJ313" s="3"/>
      <c r="AK313" s="3"/>
      <c r="AL313" s="3"/>
      <c r="AM313" s="3"/>
      <c r="AN313" s="3"/>
    </row>
    <row r="314" spans="1:40"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3"/>
      <c r="AG314" s="3"/>
      <c r="AH314" s="3"/>
      <c r="AI314" s="3"/>
      <c r="AJ314" s="3"/>
      <c r="AK314" s="3"/>
      <c r="AL314" s="3"/>
      <c r="AM314" s="3"/>
      <c r="AN314" s="3"/>
    </row>
    <row r="315" spans="1:40"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3"/>
      <c r="AG315" s="3"/>
      <c r="AH315" s="3"/>
      <c r="AI315" s="3"/>
      <c r="AJ315" s="3"/>
      <c r="AK315" s="3"/>
      <c r="AL315" s="3"/>
      <c r="AM315" s="3"/>
      <c r="AN315" s="3"/>
    </row>
    <row r="316" spans="1:40" ht="17.25" customHeight="1">
      <c r="A316" s="1"/>
      <c r="B316" s="255" t="s">
        <v>467</v>
      </c>
      <c r="C316" s="1"/>
      <c r="D316" s="1"/>
      <c r="E316" s="1"/>
      <c r="F316" s="1"/>
      <c r="G316" s="1"/>
      <c r="H316" s="1"/>
      <c r="I316" s="1"/>
      <c r="J316" s="1"/>
      <c r="K316" s="1"/>
      <c r="L316" s="1"/>
      <c r="M316" s="1"/>
      <c r="N316" s="1"/>
      <c r="O316" s="1"/>
      <c r="P316" s="1"/>
      <c r="Q316" s="1"/>
      <c r="R316" s="1"/>
      <c r="S316" s="1"/>
      <c r="T316" s="1"/>
      <c r="U316" s="1"/>
      <c r="V316" s="255" t="s">
        <v>468</v>
      </c>
      <c r="W316" s="1"/>
      <c r="X316" s="1"/>
      <c r="Y316" s="1"/>
      <c r="Z316" s="1"/>
      <c r="AA316" s="1"/>
      <c r="AB316" s="1"/>
      <c r="AC316" s="1"/>
      <c r="AD316" s="1"/>
      <c r="AE316" s="1"/>
      <c r="AF316" s="3"/>
      <c r="AG316" s="3"/>
      <c r="AH316" s="3"/>
      <c r="AI316" s="3"/>
      <c r="AJ316" s="3"/>
      <c r="AK316" s="3"/>
      <c r="AL316" s="3"/>
      <c r="AM316" s="3"/>
      <c r="AN316" s="3"/>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2"/>
  <sheetViews>
    <sheetView workbookViewId="0">
      <pane ySplit="1" topLeftCell="A2" activePane="bottomLeft" state="frozen"/>
      <selection pane="bottomLeft" activeCell="B3" sqref="B3"/>
    </sheetView>
  </sheetViews>
  <sheetFormatPr defaultColWidth="17.28515625" defaultRowHeight="15" customHeight="1"/>
  <cols>
    <col min="1" max="1" width="14.140625" customWidth="1"/>
    <col min="2" max="2" width="7.42578125" customWidth="1"/>
    <col min="3" max="3" width="14.85546875" customWidth="1"/>
    <col min="4" max="4" width="19.85546875" customWidth="1"/>
    <col min="5" max="5" width="5.140625" customWidth="1"/>
    <col min="6" max="6" width="8.85546875" customWidth="1"/>
    <col min="7" max="7" width="6.7109375" customWidth="1"/>
    <col min="8" max="8" width="16.7109375" customWidth="1"/>
    <col min="9" max="9" width="14" customWidth="1"/>
    <col min="10" max="10" width="15" customWidth="1"/>
    <col min="11" max="11" width="12.85546875" customWidth="1"/>
    <col min="12" max="12" width="15" customWidth="1"/>
    <col min="13" max="13" width="13.28515625" customWidth="1"/>
    <col min="14" max="15" width="14.42578125" customWidth="1"/>
    <col min="16" max="25" width="8.85546875" customWidth="1"/>
    <col min="26" max="27" width="17.28515625" customWidth="1"/>
  </cols>
  <sheetData>
    <row r="1" spans="1:25" ht="16.5" customHeight="1">
      <c r="A1" s="1"/>
      <c r="B1" s="1"/>
      <c r="C1" s="1"/>
      <c r="D1" s="1"/>
      <c r="E1" s="1"/>
      <c r="F1" s="1"/>
      <c r="G1" s="1"/>
      <c r="H1" s="1"/>
      <c r="I1" s="66" t="s">
        <v>52</v>
      </c>
      <c r="J1" s="66" t="s">
        <v>53</v>
      </c>
      <c r="K1" s="66" t="s">
        <v>54</v>
      </c>
      <c r="L1" s="66" t="s">
        <v>55</v>
      </c>
      <c r="M1" s="66" t="s">
        <v>56</v>
      </c>
      <c r="N1" s="66" t="s">
        <v>57</v>
      </c>
      <c r="O1" s="66" t="s">
        <v>58</v>
      </c>
      <c r="P1" s="3"/>
      <c r="Q1" s="3"/>
      <c r="R1" s="3"/>
      <c r="S1" s="3"/>
      <c r="T1" s="3"/>
      <c r="U1" s="3"/>
      <c r="V1" s="3"/>
      <c r="W1" s="3"/>
      <c r="X1" s="3"/>
      <c r="Y1" s="3"/>
    </row>
    <row r="2" spans="1:25" ht="16.5" customHeight="1">
      <c r="A2" s="1"/>
      <c r="B2" s="1"/>
      <c r="C2" s="1"/>
      <c r="D2" s="1"/>
      <c r="E2" s="1"/>
      <c r="F2" s="1"/>
      <c r="G2" s="1"/>
      <c r="H2" s="1"/>
      <c r="I2" s="1"/>
      <c r="J2" s="1"/>
      <c r="K2" s="1"/>
      <c r="L2" s="1"/>
      <c r="M2" s="1"/>
      <c r="N2" s="1"/>
      <c r="O2" s="1"/>
      <c r="P2" s="3"/>
      <c r="Q2" s="3"/>
      <c r="R2" s="3"/>
      <c r="S2" s="3"/>
      <c r="T2" s="3"/>
      <c r="U2" s="3"/>
      <c r="V2" s="3"/>
      <c r="W2" s="3"/>
      <c r="X2" s="3"/>
      <c r="Y2" s="3"/>
    </row>
    <row r="3" spans="1:25" ht="20.25" customHeight="1">
      <c r="A3" s="194" t="s">
        <v>248</v>
      </c>
      <c r="B3" s="194"/>
      <c r="C3" s="194"/>
      <c r="D3" s="194"/>
      <c r="E3" s="194"/>
      <c r="F3" s="194"/>
      <c r="G3" s="194"/>
      <c r="H3" s="194"/>
      <c r="I3" s="194"/>
      <c r="J3" s="194"/>
      <c r="K3" s="194"/>
      <c r="L3" s="194"/>
      <c r="M3" s="194"/>
      <c r="N3" s="194"/>
      <c r="O3" s="194"/>
      <c r="P3" s="3"/>
      <c r="Q3" s="3"/>
      <c r="R3" s="3"/>
      <c r="S3" s="3"/>
      <c r="T3" s="3"/>
      <c r="U3" s="3"/>
      <c r="V3" s="3"/>
      <c r="W3" s="3"/>
      <c r="X3" s="3"/>
      <c r="Y3" s="3"/>
    </row>
    <row r="4" spans="1:25" ht="14.25" customHeight="1">
      <c r="A4" s="1"/>
      <c r="B4" s="1"/>
      <c r="C4" s="1"/>
      <c r="D4" s="1"/>
      <c r="E4" s="1"/>
      <c r="F4" s="1"/>
      <c r="G4" s="1"/>
      <c r="H4" s="1"/>
      <c r="I4" s="1"/>
      <c r="J4" s="1"/>
      <c r="K4" s="1"/>
      <c r="L4" s="1"/>
      <c r="M4" s="1"/>
      <c r="N4" s="1"/>
      <c r="O4" s="1"/>
      <c r="P4" s="3"/>
      <c r="Q4" s="3"/>
      <c r="R4" s="3"/>
      <c r="S4" s="3"/>
      <c r="T4" s="3"/>
      <c r="U4" s="3"/>
      <c r="V4" s="3"/>
      <c r="W4" s="3"/>
      <c r="X4" s="3"/>
      <c r="Y4" s="3"/>
    </row>
    <row r="5" spans="1:25" ht="14.25" customHeight="1">
      <c r="A5" s="195"/>
      <c r="B5" s="195"/>
      <c r="C5" s="195"/>
      <c r="D5" s="196"/>
      <c r="E5" s="196" t="s">
        <v>250</v>
      </c>
      <c r="F5" s="195"/>
      <c r="G5" s="195"/>
      <c r="H5" s="197"/>
      <c r="I5" s="179">
        <f t="shared" ref="I5:O5" si="0">I7+I8+I9-I10+I11</f>
        <v>31680.2191780822</v>
      </c>
      <c r="J5" s="179">
        <f t="shared" si="0"/>
        <v>192383.90136986293</v>
      </c>
      <c r="K5" s="179">
        <f t="shared" si="0"/>
        <v>496348.05753424659</v>
      </c>
      <c r="L5" s="179">
        <f t="shared" si="0"/>
        <v>977029.64657534286</v>
      </c>
      <c r="M5" s="179">
        <f t="shared" si="0"/>
        <v>1581382.6191780819</v>
      </c>
      <c r="N5" s="179">
        <f t="shared" si="0"/>
        <v>2385145.4616438355</v>
      </c>
      <c r="O5" s="179">
        <f t="shared" si="0"/>
        <v>3355404.8493150687</v>
      </c>
      <c r="P5" s="3"/>
      <c r="Q5" s="3"/>
      <c r="R5" s="3"/>
      <c r="S5" s="3"/>
      <c r="T5" s="3"/>
      <c r="U5" s="3"/>
      <c r="V5" s="3"/>
      <c r="W5" s="3"/>
      <c r="X5" s="3"/>
      <c r="Y5" s="3"/>
    </row>
    <row r="6" spans="1:25" ht="14.25" customHeight="1">
      <c r="A6" s="1"/>
      <c r="B6" s="1"/>
      <c r="C6" s="1"/>
      <c r="D6" s="1"/>
      <c r="E6" s="1"/>
      <c r="F6" s="1"/>
      <c r="G6" s="1"/>
      <c r="H6" s="1"/>
      <c r="I6" s="1"/>
      <c r="J6" s="1"/>
      <c r="K6" s="1"/>
      <c r="L6" s="1"/>
      <c r="M6" s="1"/>
      <c r="N6" s="1"/>
      <c r="O6" s="1"/>
      <c r="P6" s="3"/>
      <c r="Q6" s="3"/>
      <c r="R6" s="3"/>
      <c r="S6" s="3"/>
      <c r="T6" s="3"/>
      <c r="U6" s="3"/>
      <c r="V6" s="3"/>
      <c r="W6" s="3"/>
      <c r="X6" s="3"/>
      <c r="Y6" s="3"/>
    </row>
    <row r="7" spans="1:25" ht="14.25" customHeight="1">
      <c r="A7" s="1"/>
      <c r="B7" s="1"/>
      <c r="C7" s="1"/>
      <c r="D7" s="1"/>
      <c r="E7" s="1"/>
      <c r="F7" s="199" t="s">
        <v>253</v>
      </c>
      <c r="G7" s="1"/>
      <c r="H7" s="1"/>
      <c r="I7" s="201">
        <f>'FINANCIAL STATEMENTS'!E31</f>
        <v>38072.000000000007</v>
      </c>
      <c r="J7" s="201">
        <f>'FINANCIAL STATEMENTS'!F31</f>
        <v>189277.59999999992</v>
      </c>
      <c r="K7" s="201">
        <f>'FINANCIAL STATEMENTS'!G31</f>
        <v>487923.4</v>
      </c>
      <c r="L7" s="201">
        <f>'FINANCIAL STATEMENTS'!H31</f>
        <v>962015.40000000037</v>
      </c>
      <c r="M7" s="201">
        <f>'FINANCIAL STATEMENTS'!I31</f>
        <v>1559454.3999999997</v>
      </c>
      <c r="N7" s="201">
        <f>'FINANCIAL STATEMENTS'!J31</f>
        <v>2356251.9</v>
      </c>
      <c r="O7" s="201">
        <f>'FINANCIAL STATEMENTS'!K31</f>
        <v>3319598</v>
      </c>
      <c r="P7" s="3"/>
      <c r="Q7" s="3"/>
      <c r="R7" s="3"/>
      <c r="S7" s="3"/>
      <c r="T7" s="3"/>
      <c r="U7" s="3"/>
      <c r="V7" s="3"/>
      <c r="W7" s="3"/>
      <c r="X7" s="3"/>
      <c r="Y7" s="3"/>
    </row>
    <row r="8" spans="1:25" ht="14.25" customHeight="1">
      <c r="A8" s="1"/>
      <c r="B8" s="1"/>
      <c r="C8" s="1"/>
      <c r="D8" s="1"/>
      <c r="E8" s="1"/>
      <c r="F8" s="199" t="s">
        <v>255</v>
      </c>
      <c r="G8" s="1"/>
      <c r="H8" s="1"/>
      <c r="I8" s="201">
        <f>'FINANCIAL STATEMENTS'!E19</f>
        <v>1600</v>
      </c>
      <c r="J8" s="201">
        <f>'FINANCIAL STATEMENTS'!F19</f>
        <v>1840</v>
      </c>
      <c r="K8" s="201">
        <f>'FINANCIAL STATEMENTS'!G19</f>
        <v>2080</v>
      </c>
      <c r="L8" s="201">
        <f>'FINANCIAL STATEMENTS'!H19</f>
        <v>2320</v>
      </c>
      <c r="M8" s="201">
        <f>'FINANCIAL STATEMENTS'!I19</f>
        <v>2560</v>
      </c>
      <c r="N8" s="201">
        <f>'FINANCIAL STATEMENTS'!J19</f>
        <v>2830</v>
      </c>
      <c r="O8" s="201">
        <f>'FINANCIAL STATEMENTS'!K19</f>
        <v>3100</v>
      </c>
      <c r="P8" s="3"/>
      <c r="Q8" s="3"/>
      <c r="R8" s="3"/>
      <c r="S8" s="3"/>
      <c r="T8" s="3"/>
      <c r="U8" s="3"/>
      <c r="V8" s="3"/>
      <c r="W8" s="3"/>
      <c r="X8" s="3"/>
      <c r="Y8" s="3"/>
    </row>
    <row r="9" spans="1:25" ht="14.25" customHeight="1">
      <c r="A9" s="1"/>
      <c r="B9" s="1"/>
      <c r="C9" s="1"/>
      <c r="D9" s="1"/>
      <c r="E9" s="1"/>
      <c r="F9" s="199" t="s">
        <v>258</v>
      </c>
      <c r="G9" s="1"/>
      <c r="H9" s="1"/>
      <c r="I9" s="201">
        <f>('FINANCIAL STATEMENTS'!E23+'FINANCIAL STATEMENTS'!E24)</f>
        <v>0</v>
      </c>
      <c r="J9" s="201">
        <f>('FINANCIAL STATEMENTS'!F23+'FINANCIAL STATEMENTS'!F24)</f>
        <v>0</v>
      </c>
      <c r="K9" s="201">
        <f>('FINANCIAL STATEMENTS'!G23+'FINANCIAL STATEMENTS'!G24)</f>
        <v>0</v>
      </c>
      <c r="L9" s="201">
        <f>('FINANCIAL STATEMENTS'!H23+'FINANCIAL STATEMENTS'!H24)</f>
        <v>0</v>
      </c>
      <c r="M9" s="201">
        <f>('FINANCIAL STATEMENTS'!I23+'FINANCIAL STATEMENTS'!I24)</f>
        <v>0</v>
      </c>
      <c r="N9" s="201">
        <f>('FINANCIAL STATEMENTS'!J23+'FINANCIAL STATEMENTS'!J24)</f>
        <v>0</v>
      </c>
      <c r="O9" s="201">
        <f>('FINANCIAL STATEMENTS'!K23+'FINANCIAL STATEMENTS'!K24)</f>
        <v>0</v>
      </c>
      <c r="P9" s="3"/>
      <c r="Q9" s="3"/>
      <c r="R9" s="3"/>
      <c r="S9" s="3"/>
      <c r="T9" s="3"/>
      <c r="U9" s="3"/>
      <c r="V9" s="3"/>
      <c r="W9" s="3"/>
      <c r="X9" s="3"/>
      <c r="Y9" s="3"/>
    </row>
    <row r="10" spans="1:25" ht="14.25" customHeight="1">
      <c r="A10" s="1"/>
      <c r="B10" s="1"/>
      <c r="C10" s="1"/>
      <c r="D10" s="1"/>
      <c r="E10" s="1"/>
      <c r="F10" s="199" t="s">
        <v>259</v>
      </c>
      <c r="G10" s="1"/>
      <c r="H10" s="1"/>
      <c r="I10" s="201">
        <f>Cap_Ex!E9</f>
        <v>9000</v>
      </c>
      <c r="J10" s="201">
        <f>Cap_Ex!F9</f>
        <v>1800</v>
      </c>
      <c r="K10" s="201">
        <f>Cap_Ex!G9</f>
        <v>1800</v>
      </c>
      <c r="L10" s="201">
        <f>Cap_Ex!H9</f>
        <v>1800</v>
      </c>
      <c r="M10" s="201">
        <f>Cap_Ex!I9</f>
        <v>1800</v>
      </c>
      <c r="N10" s="201">
        <f>Cap_Ex!J9</f>
        <v>2000</v>
      </c>
      <c r="O10" s="201">
        <f>Cap_Ex!K9</f>
        <v>2000</v>
      </c>
      <c r="P10" s="3"/>
      <c r="Q10" s="3"/>
      <c r="R10" s="3"/>
      <c r="S10" s="3"/>
      <c r="T10" s="3"/>
      <c r="U10" s="3"/>
      <c r="V10" s="3"/>
      <c r="W10" s="3"/>
      <c r="X10" s="3"/>
      <c r="Y10" s="3"/>
    </row>
    <row r="11" spans="1:25" ht="14.25" customHeight="1">
      <c r="A11" s="1"/>
      <c r="B11" s="1"/>
      <c r="C11" s="1"/>
      <c r="D11" s="1"/>
      <c r="E11" s="1"/>
      <c r="F11" s="199" t="s">
        <v>260</v>
      </c>
      <c r="G11" s="1"/>
      <c r="H11" s="1"/>
      <c r="I11" s="201">
        <f>-('FINANCIAL STATEMENTS'!E55-0)-('FINANCIAL STATEMENTS'!E56-0)-('FINANCIAL STATEMENTS'!E57-0)+('FINANCIAL STATEMENTS'!E70-0)</f>
        <v>1008.2191780821922</v>
      </c>
      <c r="J11" s="201">
        <f>-('FINANCIAL STATEMENTS'!F55-'FINANCIAL STATEMENTS'!E55)-('FINANCIAL STATEMENTS'!F56-'FINANCIAL STATEMENTS'!E56)-('FINANCIAL STATEMENTS'!F57-'FINANCIAL STATEMENTS'!E57)+('FINANCIAL STATEMENTS'!F70-'FINANCIAL STATEMENTS'!E70)</f>
        <v>3066.301369863013</v>
      </c>
      <c r="K11" s="201">
        <f>-('FINANCIAL STATEMENTS'!G55-'FINANCIAL STATEMENTS'!F55)-('FINANCIAL STATEMENTS'!G56-'FINANCIAL STATEMENTS'!F56)-('FINANCIAL STATEMENTS'!G57-'FINANCIAL STATEMENTS'!F57)+('FINANCIAL STATEMENTS'!G70-'FINANCIAL STATEMENTS'!F70)</f>
        <v>8144.6575342465731</v>
      </c>
      <c r="L11" s="201">
        <f>-('FINANCIAL STATEMENTS'!H55-'FINANCIAL STATEMENTS'!G55)-('FINANCIAL STATEMENTS'!H56-'FINANCIAL STATEMENTS'!G56)-('FINANCIAL STATEMENTS'!H57-'FINANCIAL STATEMENTS'!G57)+('FINANCIAL STATEMENTS'!H70-'FINANCIAL STATEMENTS'!G70)</f>
        <v>14494.246575342462</v>
      </c>
      <c r="M11" s="201">
        <f>-('FINANCIAL STATEMENTS'!I55-'FINANCIAL STATEMENTS'!H55)-('FINANCIAL STATEMENTS'!I56-'FINANCIAL STATEMENTS'!H56)-('FINANCIAL STATEMENTS'!I57-'FINANCIAL STATEMENTS'!H57)+('FINANCIAL STATEMENTS'!I70-'FINANCIAL STATEMENTS'!H70)</f>
        <v>21168.219178082189</v>
      </c>
      <c r="N11" s="201">
        <f>-('FINANCIAL STATEMENTS'!J55-'FINANCIAL STATEMENTS'!I55)-('FINANCIAL STATEMENTS'!J56-'FINANCIAL STATEMENTS'!I56)-('FINANCIAL STATEMENTS'!J57-'FINANCIAL STATEMENTS'!I57)+('FINANCIAL STATEMENTS'!J70-'FINANCIAL STATEMENTS'!I70)</f>
        <v>28063.561643835565</v>
      </c>
      <c r="O11" s="201">
        <f>-('FINANCIAL STATEMENTS'!K55-'FINANCIAL STATEMENTS'!J55)-('FINANCIAL STATEMENTS'!K56-'FINANCIAL STATEMENTS'!J56)-('FINANCIAL STATEMENTS'!K57-'FINANCIAL STATEMENTS'!J57)+('FINANCIAL STATEMENTS'!K70-'FINANCIAL STATEMENTS'!J70)</f>
        <v>34706.849315068597</v>
      </c>
      <c r="P11" s="3"/>
      <c r="Q11" s="3"/>
      <c r="R11" s="3"/>
      <c r="S11" s="3"/>
      <c r="T11" s="3"/>
      <c r="U11" s="3"/>
      <c r="V11" s="3"/>
      <c r="W11" s="3"/>
      <c r="X11" s="3"/>
      <c r="Y11" s="3"/>
    </row>
    <row r="12" spans="1:25" ht="14.25" customHeight="1">
      <c r="A12" s="1"/>
      <c r="B12" s="1"/>
      <c r="C12" s="1"/>
      <c r="D12" s="1"/>
      <c r="E12" s="1"/>
      <c r="F12" s="1"/>
      <c r="G12" s="1"/>
      <c r="H12" s="1"/>
      <c r="I12" s="1"/>
      <c r="J12" s="1"/>
      <c r="K12" s="1"/>
      <c r="L12" s="1"/>
      <c r="M12" s="1"/>
      <c r="N12" s="1"/>
      <c r="O12" s="1"/>
      <c r="P12" s="3"/>
      <c r="Q12" s="3"/>
      <c r="R12" s="3"/>
      <c r="S12" s="3"/>
      <c r="T12" s="3"/>
      <c r="U12" s="3"/>
      <c r="V12" s="3"/>
      <c r="W12" s="3"/>
      <c r="X12" s="3"/>
      <c r="Y12" s="3"/>
    </row>
    <row r="13" spans="1:25" ht="14.25" customHeight="1">
      <c r="A13" s="1"/>
      <c r="B13" s="1"/>
      <c r="C13" s="1"/>
      <c r="D13" s="1"/>
      <c r="E13" s="1"/>
      <c r="F13" s="1"/>
      <c r="G13" s="1"/>
      <c r="H13" s="1"/>
      <c r="I13" s="1"/>
      <c r="J13" s="1"/>
      <c r="K13" s="1"/>
      <c r="L13" s="1"/>
      <c r="M13" s="1"/>
      <c r="N13" s="1"/>
      <c r="O13" s="1"/>
      <c r="P13" s="3"/>
      <c r="Q13" s="3"/>
      <c r="R13" s="3"/>
      <c r="S13" s="3"/>
      <c r="T13" s="3"/>
      <c r="U13" s="3"/>
      <c r="V13" s="3"/>
      <c r="W13" s="3"/>
      <c r="X13" s="3"/>
      <c r="Y13" s="3"/>
    </row>
    <row r="14" spans="1:25" ht="14.25" customHeight="1">
      <c r="A14" s="1"/>
      <c r="B14" s="1"/>
      <c r="C14" s="1"/>
      <c r="D14" s="1"/>
      <c r="E14" s="1"/>
      <c r="F14" s="1"/>
      <c r="G14" s="1"/>
      <c r="H14" s="1"/>
      <c r="I14" s="1"/>
      <c r="J14" s="1"/>
      <c r="K14" s="1"/>
      <c r="L14" s="1"/>
      <c r="M14" s="1"/>
      <c r="N14" s="1"/>
      <c r="O14" s="1"/>
      <c r="P14" s="3"/>
      <c r="Q14" s="3"/>
      <c r="R14" s="3"/>
      <c r="S14" s="3"/>
      <c r="T14" s="3"/>
      <c r="U14" s="3"/>
      <c r="V14" s="3"/>
      <c r="W14" s="3"/>
      <c r="X14" s="3"/>
      <c r="Y14" s="3"/>
    </row>
    <row r="15" spans="1:25" ht="14.25" customHeight="1">
      <c r="A15" s="1"/>
      <c r="B15" s="1"/>
      <c r="C15" s="1"/>
      <c r="D15" s="1"/>
      <c r="E15" s="1"/>
      <c r="F15" s="1"/>
      <c r="G15" s="1"/>
      <c r="H15" s="1"/>
      <c r="I15" s="1"/>
      <c r="J15" s="1"/>
      <c r="K15" s="1"/>
      <c r="L15" s="1"/>
      <c r="M15" s="1"/>
      <c r="N15" s="1"/>
      <c r="O15" s="1"/>
      <c r="P15" s="3"/>
      <c r="Q15" s="3"/>
      <c r="R15" s="3"/>
      <c r="S15" s="3"/>
      <c r="T15" s="3"/>
      <c r="U15" s="3"/>
      <c r="V15" s="3"/>
      <c r="W15" s="3"/>
      <c r="X15" s="3"/>
      <c r="Y15" s="3"/>
    </row>
    <row r="16" spans="1:25" ht="14.25" customHeight="1">
      <c r="A16" s="1"/>
      <c r="B16" s="1"/>
      <c r="C16" s="1"/>
      <c r="D16" s="1"/>
      <c r="E16" s="1"/>
      <c r="F16" s="1"/>
      <c r="G16" s="1"/>
      <c r="H16" s="1"/>
      <c r="I16" s="1"/>
      <c r="J16" s="1"/>
      <c r="K16" s="1"/>
      <c r="L16" s="1"/>
      <c r="M16" s="1"/>
      <c r="N16" s="1"/>
      <c r="O16" s="1"/>
      <c r="P16" s="3"/>
      <c r="Q16" s="3"/>
      <c r="R16" s="3"/>
      <c r="S16" s="3"/>
      <c r="T16" s="3"/>
      <c r="U16" s="3"/>
      <c r="V16" s="3"/>
      <c r="W16" s="3"/>
      <c r="X16" s="3"/>
      <c r="Y16" s="3"/>
    </row>
    <row r="17" spans="1:25" ht="14.25" customHeight="1">
      <c r="A17" s="1"/>
      <c r="B17" s="1"/>
      <c r="C17" s="1"/>
      <c r="D17" s="1"/>
      <c r="E17" s="1"/>
      <c r="F17" s="1"/>
      <c r="G17" s="1"/>
      <c r="H17" s="1"/>
      <c r="I17" s="1"/>
      <c r="J17" s="1"/>
      <c r="K17" s="1"/>
      <c r="L17" s="1"/>
      <c r="M17" s="1"/>
      <c r="N17" s="1"/>
      <c r="O17" s="1"/>
      <c r="P17" s="3"/>
      <c r="Q17" s="3"/>
      <c r="R17" s="3"/>
      <c r="S17" s="3"/>
      <c r="T17" s="3"/>
      <c r="U17" s="3"/>
      <c r="V17" s="3"/>
      <c r="W17" s="3"/>
      <c r="X17" s="3"/>
      <c r="Y17" s="3"/>
    </row>
    <row r="18" spans="1:25" ht="14.25" customHeight="1">
      <c r="A18" s="1"/>
      <c r="B18" s="1"/>
      <c r="C18" s="1"/>
      <c r="D18" s="1"/>
      <c r="E18" s="1"/>
      <c r="F18" s="1"/>
      <c r="G18" s="1"/>
      <c r="H18" s="1"/>
      <c r="I18" s="1"/>
      <c r="J18" s="1"/>
      <c r="K18" s="1"/>
      <c r="L18" s="1"/>
      <c r="M18" s="1"/>
      <c r="N18" s="1"/>
      <c r="O18" s="1"/>
      <c r="P18" s="3"/>
      <c r="Q18" s="3"/>
      <c r="R18" s="3"/>
      <c r="S18" s="3"/>
      <c r="T18" s="3"/>
      <c r="U18" s="3"/>
      <c r="V18" s="3"/>
      <c r="W18" s="3"/>
      <c r="X18" s="3"/>
      <c r="Y18" s="3"/>
    </row>
    <row r="19" spans="1:25" ht="14.25" customHeight="1">
      <c r="A19" s="195"/>
      <c r="B19" s="195"/>
      <c r="C19" s="195"/>
      <c r="D19" s="196"/>
      <c r="E19" s="196" t="s">
        <v>263</v>
      </c>
      <c r="F19" s="195"/>
      <c r="G19" s="195"/>
      <c r="H19" s="197"/>
      <c r="I19" s="179">
        <f t="shared" ref="I19:O19" si="1">I21+I22-I23+I24+I25+I26</f>
        <v>31680.2191780822</v>
      </c>
      <c r="J19" s="179">
        <f t="shared" si="1"/>
        <v>192383.90136986293</v>
      </c>
      <c r="K19" s="179">
        <f t="shared" si="1"/>
        <v>496348.05753424659</v>
      </c>
      <c r="L19" s="179">
        <f t="shared" si="1"/>
        <v>977029.64657534286</v>
      </c>
      <c r="M19" s="179">
        <f t="shared" si="1"/>
        <v>1581382.6191780819</v>
      </c>
      <c r="N19" s="179">
        <f t="shared" si="1"/>
        <v>2385145.4616438355</v>
      </c>
      <c r="O19" s="179">
        <f t="shared" si="1"/>
        <v>3355404.8493150687</v>
      </c>
      <c r="P19" s="3"/>
      <c r="Q19" s="3"/>
      <c r="R19" s="3"/>
      <c r="S19" s="3"/>
      <c r="T19" s="3"/>
      <c r="U19" s="3"/>
      <c r="V19" s="3"/>
      <c r="W19" s="3"/>
      <c r="X19" s="3"/>
      <c r="Y19" s="3"/>
    </row>
    <row r="20" spans="1:25" ht="14.25" customHeight="1">
      <c r="A20" s="1"/>
      <c r="B20" s="1"/>
      <c r="C20" s="1"/>
      <c r="D20" s="1"/>
      <c r="E20" s="1"/>
      <c r="F20" s="1"/>
      <c r="G20" s="1"/>
      <c r="H20" s="1"/>
      <c r="I20" s="1"/>
      <c r="J20" s="1"/>
      <c r="K20" s="1"/>
      <c r="L20" s="1"/>
      <c r="M20" s="1"/>
      <c r="N20" s="1"/>
      <c r="O20" s="1"/>
      <c r="P20" s="3"/>
      <c r="Q20" s="3"/>
      <c r="R20" s="3"/>
      <c r="S20" s="3"/>
      <c r="T20" s="3"/>
      <c r="U20" s="3"/>
      <c r="V20" s="3"/>
      <c r="W20" s="3"/>
      <c r="X20" s="3"/>
      <c r="Y20" s="3"/>
    </row>
    <row r="21" spans="1:25" ht="14.25" customHeight="1">
      <c r="A21" s="1"/>
      <c r="B21" s="1"/>
      <c r="C21" s="1"/>
      <c r="D21" s="1"/>
      <c r="E21" s="1"/>
      <c r="F21" s="199" t="s">
        <v>253</v>
      </c>
      <c r="G21" s="1"/>
      <c r="H21" s="1"/>
      <c r="I21" s="201">
        <f t="shared" ref="I21:O21" si="2">I7</f>
        <v>38072.000000000007</v>
      </c>
      <c r="J21" s="201">
        <f t="shared" si="2"/>
        <v>189277.59999999992</v>
      </c>
      <c r="K21" s="201">
        <f t="shared" si="2"/>
        <v>487923.4</v>
      </c>
      <c r="L21" s="201">
        <f t="shared" si="2"/>
        <v>962015.40000000037</v>
      </c>
      <c r="M21" s="201">
        <f t="shared" si="2"/>
        <v>1559454.3999999997</v>
      </c>
      <c r="N21" s="201">
        <f t="shared" si="2"/>
        <v>2356251.9</v>
      </c>
      <c r="O21" s="201">
        <f t="shared" si="2"/>
        <v>3319598</v>
      </c>
      <c r="P21" s="3"/>
      <c r="Q21" s="3"/>
      <c r="R21" s="3"/>
      <c r="S21" s="3"/>
      <c r="T21" s="3"/>
      <c r="U21" s="3"/>
      <c r="V21" s="3"/>
      <c r="W21" s="3"/>
      <c r="X21" s="3"/>
      <c r="Y21" s="3"/>
    </row>
    <row r="22" spans="1:25" ht="14.25" customHeight="1">
      <c r="A22" s="1"/>
      <c r="B22" s="1"/>
      <c r="C22" s="1"/>
      <c r="D22" s="1"/>
      <c r="E22" s="1"/>
      <c r="F22" s="199" t="s">
        <v>255</v>
      </c>
      <c r="G22" s="1"/>
      <c r="H22" s="1"/>
      <c r="I22" s="201">
        <f t="shared" ref="I22:O22" si="3">I8</f>
        <v>1600</v>
      </c>
      <c r="J22" s="201">
        <f t="shared" si="3"/>
        <v>1840</v>
      </c>
      <c r="K22" s="201">
        <f t="shared" si="3"/>
        <v>2080</v>
      </c>
      <c r="L22" s="201">
        <f t="shared" si="3"/>
        <v>2320</v>
      </c>
      <c r="M22" s="201">
        <f t="shared" si="3"/>
        <v>2560</v>
      </c>
      <c r="N22" s="201">
        <f t="shared" si="3"/>
        <v>2830</v>
      </c>
      <c r="O22" s="201">
        <f t="shared" si="3"/>
        <v>3100</v>
      </c>
      <c r="P22" s="3"/>
      <c r="Q22" s="3"/>
      <c r="R22" s="3"/>
      <c r="S22" s="3"/>
      <c r="T22" s="3"/>
      <c r="U22" s="3"/>
      <c r="V22" s="3"/>
      <c r="W22" s="3"/>
      <c r="X22" s="3"/>
      <c r="Y22" s="3"/>
    </row>
    <row r="23" spans="1:25" ht="14.25" customHeight="1">
      <c r="A23" s="1"/>
      <c r="B23" s="1"/>
      <c r="C23" s="1"/>
      <c r="D23" s="1"/>
      <c r="E23" s="1"/>
      <c r="F23" s="199" t="s">
        <v>259</v>
      </c>
      <c r="G23" s="1"/>
      <c r="H23" s="1"/>
      <c r="I23" s="201">
        <f t="shared" ref="I23:O23" si="4">I10</f>
        <v>9000</v>
      </c>
      <c r="J23" s="201">
        <f t="shared" si="4"/>
        <v>1800</v>
      </c>
      <c r="K23" s="201">
        <f t="shared" si="4"/>
        <v>1800</v>
      </c>
      <c r="L23" s="201">
        <f t="shared" si="4"/>
        <v>1800</v>
      </c>
      <c r="M23" s="201">
        <f t="shared" si="4"/>
        <v>1800</v>
      </c>
      <c r="N23" s="201">
        <f t="shared" si="4"/>
        <v>2000</v>
      </c>
      <c r="O23" s="201">
        <f t="shared" si="4"/>
        <v>2000</v>
      </c>
      <c r="P23" s="3"/>
      <c r="Q23" s="3"/>
      <c r="R23" s="3"/>
      <c r="S23" s="3"/>
      <c r="T23" s="3"/>
      <c r="U23" s="3"/>
      <c r="V23" s="3"/>
      <c r="W23" s="3"/>
      <c r="X23" s="3"/>
      <c r="Y23" s="3"/>
    </row>
    <row r="24" spans="1:25" ht="14.25" customHeight="1">
      <c r="A24" s="1"/>
      <c r="B24" s="1"/>
      <c r="C24" s="1"/>
      <c r="D24" s="1"/>
      <c r="E24" s="1"/>
      <c r="F24" s="199" t="s">
        <v>260</v>
      </c>
      <c r="G24" s="1"/>
      <c r="H24" s="1"/>
      <c r="I24" s="201">
        <f t="shared" ref="I24:O24" si="5">I11</f>
        <v>1008.2191780821922</v>
      </c>
      <c r="J24" s="201">
        <f t="shared" si="5"/>
        <v>3066.301369863013</v>
      </c>
      <c r="K24" s="201">
        <f t="shared" si="5"/>
        <v>8144.6575342465731</v>
      </c>
      <c r="L24" s="201">
        <f t="shared" si="5"/>
        <v>14494.246575342462</v>
      </c>
      <c r="M24" s="201">
        <f t="shared" si="5"/>
        <v>21168.219178082189</v>
      </c>
      <c r="N24" s="201">
        <f t="shared" si="5"/>
        <v>28063.561643835565</v>
      </c>
      <c r="O24" s="201">
        <f t="shared" si="5"/>
        <v>34706.849315068597</v>
      </c>
      <c r="P24" s="3"/>
      <c r="Q24" s="3"/>
      <c r="R24" s="3"/>
      <c r="S24" s="3"/>
      <c r="T24" s="3"/>
      <c r="U24" s="3"/>
      <c r="V24" s="3"/>
      <c r="W24" s="3"/>
      <c r="X24" s="3"/>
      <c r="Y24" s="3"/>
    </row>
    <row r="25" spans="1:25" ht="14.25" customHeight="1">
      <c r="A25" s="1"/>
      <c r="B25" s="1"/>
      <c r="C25" s="1"/>
      <c r="D25" s="1"/>
      <c r="E25" s="1"/>
      <c r="F25" s="199" t="s">
        <v>265</v>
      </c>
      <c r="G25" s="1"/>
      <c r="H25" s="1"/>
      <c r="I25" s="201">
        <f>'FINANCIAL STATEMENTS'!E72</f>
        <v>0</v>
      </c>
      <c r="J25" s="201">
        <f>'FINANCIAL STATEMENTS'!F72-'FINANCIAL STATEMENTS'!E72</f>
        <v>0</v>
      </c>
      <c r="K25" s="201">
        <f>'FINANCIAL STATEMENTS'!G72-'FINANCIAL STATEMENTS'!F72</f>
        <v>0</v>
      </c>
      <c r="L25" s="201">
        <f>'FINANCIAL STATEMENTS'!H72-'FINANCIAL STATEMENTS'!G72</f>
        <v>0</v>
      </c>
      <c r="M25" s="201">
        <f>'FINANCIAL STATEMENTS'!I72-'FINANCIAL STATEMENTS'!H72</f>
        <v>0</v>
      </c>
      <c r="N25" s="201">
        <f>'FINANCIAL STATEMENTS'!J72-'FINANCIAL STATEMENTS'!I72</f>
        <v>0</v>
      </c>
      <c r="O25" s="201">
        <f>'FINANCIAL STATEMENTS'!K72-'FINANCIAL STATEMENTS'!J72</f>
        <v>0</v>
      </c>
      <c r="P25" s="3"/>
      <c r="Q25" s="3"/>
      <c r="R25" s="3"/>
      <c r="S25" s="3"/>
      <c r="T25" s="3"/>
      <c r="U25" s="3"/>
      <c r="V25" s="3"/>
      <c r="W25" s="3"/>
      <c r="X25" s="3"/>
      <c r="Y25" s="3"/>
    </row>
    <row r="26" spans="1:25" ht="14.25" customHeight="1">
      <c r="A26" s="1"/>
      <c r="B26" s="1"/>
      <c r="C26" s="1"/>
      <c r="D26" s="1"/>
      <c r="E26" s="1"/>
      <c r="F26" s="199" t="s">
        <v>266</v>
      </c>
      <c r="G26" s="1"/>
      <c r="H26" s="1"/>
      <c r="I26" s="201">
        <f>'FINANCIAL STATEMENTS'!E69</f>
        <v>0</v>
      </c>
      <c r="J26" s="201">
        <f>'FINANCIAL STATEMENTS'!F69-'FINANCIAL STATEMENTS'!E69</f>
        <v>0</v>
      </c>
      <c r="K26" s="201">
        <f>'FINANCIAL STATEMENTS'!G69-'FINANCIAL STATEMENTS'!F69</f>
        <v>0</v>
      </c>
      <c r="L26" s="201">
        <f>'FINANCIAL STATEMENTS'!H69-'FINANCIAL STATEMENTS'!G69</f>
        <v>0</v>
      </c>
      <c r="M26" s="201">
        <f>'FINANCIAL STATEMENTS'!I69-'FINANCIAL STATEMENTS'!H69</f>
        <v>0</v>
      </c>
      <c r="N26" s="201">
        <f>'FINANCIAL STATEMENTS'!J69-'FINANCIAL STATEMENTS'!I69</f>
        <v>0</v>
      </c>
      <c r="O26" s="201">
        <f>'FINANCIAL STATEMENTS'!K69-'FINANCIAL STATEMENTS'!J69</f>
        <v>0</v>
      </c>
      <c r="P26" s="3"/>
      <c r="Q26" s="3"/>
      <c r="R26" s="3"/>
      <c r="S26" s="3"/>
      <c r="T26" s="3"/>
      <c r="U26" s="3"/>
      <c r="V26" s="3"/>
      <c r="W26" s="3"/>
      <c r="X26" s="3"/>
      <c r="Y26" s="3"/>
    </row>
    <row r="27" spans="1:25" ht="14.25" customHeight="1">
      <c r="A27" s="1"/>
      <c r="B27" s="1"/>
      <c r="C27" s="1"/>
      <c r="D27" s="1"/>
      <c r="E27" s="1"/>
      <c r="F27" s="199"/>
      <c r="G27" s="1"/>
      <c r="H27" s="1"/>
      <c r="I27" s="1"/>
      <c r="J27" s="1"/>
      <c r="K27" s="1"/>
      <c r="L27" s="1"/>
      <c r="M27" s="1"/>
      <c r="N27" s="1"/>
      <c r="O27" s="1"/>
      <c r="P27" s="3"/>
      <c r="Q27" s="3"/>
      <c r="R27" s="3"/>
      <c r="S27" s="3"/>
      <c r="T27" s="3"/>
      <c r="U27" s="3"/>
      <c r="V27" s="3"/>
      <c r="W27" s="3"/>
      <c r="X27" s="3"/>
      <c r="Y27" s="3"/>
    </row>
    <row r="28" spans="1:25" ht="14.25" customHeight="1">
      <c r="A28" s="1"/>
      <c r="B28" s="1"/>
      <c r="C28" s="1"/>
      <c r="D28" s="1"/>
      <c r="E28" s="1"/>
      <c r="F28" s="199"/>
      <c r="G28" s="1"/>
      <c r="H28" s="1"/>
      <c r="I28" s="1"/>
      <c r="J28" s="1"/>
      <c r="K28" s="1"/>
      <c r="L28" s="1"/>
      <c r="M28" s="1"/>
      <c r="N28" s="1"/>
      <c r="O28" s="1"/>
      <c r="P28" s="3"/>
      <c r="Q28" s="3"/>
      <c r="R28" s="3"/>
      <c r="S28" s="3"/>
      <c r="T28" s="3"/>
      <c r="U28" s="3"/>
      <c r="V28" s="3"/>
      <c r="W28" s="3"/>
      <c r="X28" s="3"/>
      <c r="Y28" s="3"/>
    </row>
    <row r="29" spans="1:25" ht="14.25" customHeight="1">
      <c r="A29" s="1"/>
      <c r="B29" s="1"/>
      <c r="C29" s="1"/>
      <c r="D29" s="1"/>
      <c r="E29" s="1"/>
      <c r="F29" s="1"/>
      <c r="G29" s="1"/>
      <c r="H29" s="1"/>
      <c r="I29" s="1"/>
      <c r="J29" s="1"/>
      <c r="K29" s="1"/>
      <c r="L29" s="1"/>
      <c r="M29" s="1"/>
      <c r="N29" s="1"/>
      <c r="O29" s="1"/>
      <c r="P29" s="3"/>
      <c r="Q29" s="3"/>
      <c r="R29" s="3"/>
      <c r="S29" s="3"/>
      <c r="T29" s="3"/>
      <c r="U29" s="3"/>
      <c r="V29" s="3"/>
      <c r="W29" s="3"/>
      <c r="X29" s="3"/>
      <c r="Y29" s="3"/>
    </row>
    <row r="30" spans="1:25" ht="14.25" customHeight="1">
      <c r="A30" s="1"/>
      <c r="B30" s="1"/>
      <c r="C30" s="1"/>
      <c r="D30" s="1"/>
      <c r="E30" s="1"/>
      <c r="F30" s="1"/>
      <c r="G30" s="1"/>
      <c r="H30" s="1"/>
      <c r="I30" s="1"/>
      <c r="J30" s="1"/>
      <c r="K30" s="1"/>
      <c r="L30" s="1"/>
      <c r="M30" s="1"/>
      <c r="N30" s="1"/>
      <c r="O30" s="1"/>
      <c r="P30" s="3"/>
      <c r="Q30" s="3"/>
      <c r="R30" s="3"/>
      <c r="S30" s="3"/>
      <c r="T30" s="3"/>
      <c r="U30" s="3"/>
      <c r="V30" s="3"/>
      <c r="W30" s="3"/>
      <c r="X30" s="3"/>
      <c r="Y30" s="3"/>
    </row>
    <row r="31" spans="1:25" ht="14.25" customHeight="1">
      <c r="A31" s="1"/>
      <c r="B31" s="1"/>
      <c r="C31" s="1"/>
      <c r="D31" s="1"/>
      <c r="E31" s="1"/>
      <c r="F31" s="1"/>
      <c r="G31" s="1"/>
      <c r="H31" s="1"/>
      <c r="I31" s="1"/>
      <c r="J31" s="1"/>
      <c r="K31" s="1"/>
      <c r="L31" s="1"/>
      <c r="M31" s="1"/>
      <c r="N31" s="1"/>
      <c r="O31" s="1"/>
      <c r="P31" s="3"/>
      <c r="Q31" s="3"/>
      <c r="R31" s="3"/>
      <c r="S31" s="3"/>
      <c r="T31" s="3"/>
      <c r="U31" s="3"/>
      <c r="V31" s="3"/>
      <c r="W31" s="3"/>
      <c r="X31" s="3"/>
      <c r="Y31" s="3"/>
    </row>
    <row r="32" spans="1:25" ht="14.25" customHeight="1">
      <c r="A32" s="1"/>
      <c r="B32" s="1"/>
      <c r="C32" s="1"/>
      <c r="D32" s="1"/>
      <c r="E32" s="1"/>
      <c r="F32" s="1"/>
      <c r="G32" s="1"/>
      <c r="H32" s="1"/>
      <c r="I32" s="1"/>
      <c r="J32" s="1"/>
      <c r="K32" s="1"/>
      <c r="L32" s="1"/>
      <c r="M32" s="1"/>
      <c r="N32" s="1"/>
      <c r="O32" s="1"/>
      <c r="P32" s="3"/>
      <c r="Q32" s="3"/>
      <c r="R32" s="3"/>
      <c r="S32" s="3"/>
      <c r="T32" s="3"/>
      <c r="U32" s="3"/>
      <c r="V32" s="3"/>
      <c r="W32" s="3"/>
      <c r="X32" s="3"/>
      <c r="Y32" s="3"/>
    </row>
    <row r="33" spans="1:25" ht="14.25" customHeight="1">
      <c r="A33" s="1"/>
      <c r="B33" s="1"/>
      <c r="C33" s="1"/>
      <c r="D33" s="1"/>
      <c r="E33" s="1"/>
      <c r="F33" s="1"/>
      <c r="G33" s="1"/>
      <c r="H33" s="1"/>
      <c r="I33" s="1"/>
      <c r="J33" s="1"/>
      <c r="K33" s="1"/>
      <c r="L33" s="1"/>
      <c r="M33" s="1"/>
      <c r="N33" s="1"/>
      <c r="O33" s="1"/>
      <c r="P33" s="3"/>
      <c r="Q33" s="3"/>
      <c r="R33" s="3"/>
      <c r="S33" s="3"/>
      <c r="T33" s="3"/>
      <c r="U33" s="3"/>
      <c r="V33" s="3"/>
      <c r="W33" s="3"/>
      <c r="X33" s="3"/>
      <c r="Y33" s="3"/>
    </row>
    <row r="34" spans="1:25" ht="14.25" customHeight="1">
      <c r="A34" s="1"/>
      <c r="B34" s="1"/>
      <c r="C34" s="1"/>
      <c r="D34" s="1"/>
      <c r="E34" s="1"/>
      <c r="F34" s="199"/>
      <c r="G34" s="1"/>
      <c r="H34" s="1"/>
      <c r="I34" s="1"/>
      <c r="J34" s="1"/>
      <c r="K34" s="1"/>
      <c r="L34" s="1"/>
      <c r="M34" s="1"/>
      <c r="N34" s="1"/>
      <c r="O34" s="1"/>
      <c r="P34" s="3"/>
      <c r="Q34" s="3"/>
      <c r="R34" s="3"/>
      <c r="S34" s="3"/>
      <c r="T34" s="3"/>
      <c r="U34" s="3"/>
      <c r="V34" s="3"/>
      <c r="W34" s="3"/>
      <c r="X34" s="3"/>
      <c r="Y34" s="3"/>
    </row>
    <row r="35" spans="1:25" ht="14.25" customHeight="1">
      <c r="A35" s="195"/>
      <c r="B35" s="195"/>
      <c r="C35" s="195"/>
      <c r="D35" s="196"/>
      <c r="E35" s="196" t="s">
        <v>268</v>
      </c>
      <c r="F35" s="195"/>
      <c r="G35" s="195"/>
      <c r="H35" s="179">
        <f>-('FINANCIAL STATEMENTS'!E63-'FINANCIAL STATEMENTS'!D63)</f>
        <v>-21216.666666666664</v>
      </c>
      <c r="I35" s="179">
        <f t="shared" ref="I35:I36" si="6">I39</f>
        <v>34264.80000000001</v>
      </c>
      <c r="J35" s="179">
        <f t="shared" ref="J35:O35" si="7">J38+J39</f>
        <v>170349.83999999994</v>
      </c>
      <c r="K35" s="179">
        <f t="shared" si="7"/>
        <v>439131.06000000006</v>
      </c>
      <c r="L35" s="179">
        <f t="shared" si="7"/>
        <v>865813.86000000034</v>
      </c>
      <c r="M35" s="179">
        <f t="shared" si="7"/>
        <v>1403508.9599999997</v>
      </c>
      <c r="N35" s="179">
        <f t="shared" si="7"/>
        <v>2120626.71</v>
      </c>
      <c r="O35" s="179">
        <f t="shared" si="7"/>
        <v>2987638.2</v>
      </c>
      <c r="P35" s="3"/>
      <c r="Q35" s="3"/>
      <c r="R35" s="3"/>
      <c r="S35" s="3"/>
      <c r="T35" s="3"/>
      <c r="U35" s="3"/>
      <c r="V35" s="3"/>
      <c r="W35" s="3"/>
      <c r="X35" s="3"/>
      <c r="Y35" s="3"/>
    </row>
    <row r="36" spans="1:25" ht="14.25" customHeight="1">
      <c r="A36" s="195"/>
      <c r="B36" s="195"/>
      <c r="C36" s="195"/>
      <c r="D36" s="196"/>
      <c r="E36" s="196" t="s">
        <v>270</v>
      </c>
      <c r="F36" s="195"/>
      <c r="G36" s="195"/>
      <c r="H36" s="179">
        <f>H35</f>
        <v>-21216.666666666664</v>
      </c>
      <c r="I36" s="179">
        <f t="shared" si="6"/>
        <v>30838.320000000011</v>
      </c>
      <c r="J36" s="179">
        <f t="shared" ref="J36:O36" si="8">J38+J40</f>
        <v>153314.85599999994</v>
      </c>
      <c r="K36" s="179">
        <f t="shared" si="8"/>
        <v>395217.95400000009</v>
      </c>
      <c r="L36" s="179">
        <f t="shared" si="8"/>
        <v>779232.47400000028</v>
      </c>
      <c r="M36" s="179">
        <f t="shared" si="8"/>
        <v>1263158.0639999998</v>
      </c>
      <c r="N36" s="179">
        <f t="shared" si="8"/>
        <v>1908564.0390000001</v>
      </c>
      <c r="O36" s="179">
        <f t="shared" si="8"/>
        <v>2688874.3800000004</v>
      </c>
      <c r="P36" s="3"/>
      <c r="Q36" s="3"/>
      <c r="R36" s="3"/>
      <c r="S36" s="3"/>
      <c r="T36" s="3"/>
      <c r="U36" s="3"/>
      <c r="V36" s="3"/>
      <c r="W36" s="3"/>
      <c r="X36" s="3"/>
      <c r="Y36" s="3"/>
    </row>
    <row r="37" spans="1:25" ht="14.25" customHeight="1">
      <c r="A37" s="1"/>
      <c r="B37" s="1"/>
      <c r="C37" s="1"/>
      <c r="D37" s="1"/>
      <c r="E37" s="1"/>
      <c r="F37" s="166"/>
      <c r="G37" s="1"/>
      <c r="H37" s="1"/>
      <c r="I37" s="1"/>
      <c r="J37" s="1"/>
      <c r="K37" s="1"/>
      <c r="L37" s="1"/>
      <c r="M37" s="1"/>
      <c r="N37" s="1"/>
      <c r="O37" s="1"/>
      <c r="P37" s="3"/>
      <c r="Q37" s="3"/>
      <c r="R37" s="3"/>
      <c r="S37" s="3"/>
      <c r="T37" s="3"/>
      <c r="U37" s="3"/>
      <c r="V37" s="3"/>
      <c r="W37" s="3"/>
      <c r="X37" s="3"/>
      <c r="Y37" s="3"/>
    </row>
    <row r="38" spans="1:25" ht="14.25" customHeight="1">
      <c r="A38" s="1"/>
      <c r="B38" s="1"/>
      <c r="C38" s="1"/>
      <c r="D38" s="1"/>
      <c r="E38" s="1"/>
      <c r="F38" s="199" t="s">
        <v>272</v>
      </c>
      <c r="G38" s="1"/>
      <c r="H38" s="1"/>
      <c r="I38" s="1"/>
      <c r="J38" s="201">
        <f>-('FINANCIAL STATEMENTS'!F63-'FINANCIAL STATEMENTS'!E63)</f>
        <v>0</v>
      </c>
      <c r="K38" s="201">
        <f>-('FINANCIAL STATEMENTS'!G63-'FINANCIAL STATEMENTS'!F63)</f>
        <v>0</v>
      </c>
      <c r="L38" s="201">
        <f>-('FINANCIAL STATEMENTS'!H63-'FINANCIAL STATEMENTS'!G63)</f>
        <v>0</v>
      </c>
      <c r="M38" s="201">
        <f>-('FINANCIAL STATEMENTS'!I63-'FINANCIAL STATEMENTS'!H63)</f>
        <v>0</v>
      </c>
      <c r="N38" s="201">
        <f>-('FINANCIAL STATEMENTS'!J63-'FINANCIAL STATEMENTS'!I63)</f>
        <v>0</v>
      </c>
      <c r="O38" s="201">
        <f>-('FINANCIAL STATEMENTS'!K63-'FINANCIAL STATEMENTS'!J63)</f>
        <v>0</v>
      </c>
      <c r="P38" s="3"/>
      <c r="Q38" s="3"/>
      <c r="R38" s="3"/>
      <c r="S38" s="3"/>
      <c r="T38" s="3"/>
      <c r="U38" s="3"/>
      <c r="V38" s="3"/>
      <c r="W38" s="3"/>
      <c r="X38" s="3"/>
      <c r="Y38" s="3"/>
    </row>
    <row r="39" spans="1:25" ht="14.25" customHeight="1">
      <c r="A39" s="1"/>
      <c r="B39" s="1"/>
      <c r="C39" s="1"/>
      <c r="D39" s="1"/>
      <c r="E39" s="1"/>
      <c r="F39" s="199" t="s">
        <v>275</v>
      </c>
      <c r="G39" s="1"/>
      <c r="H39" s="1"/>
      <c r="I39" s="201">
        <f>'FINANCIAL STATEMENTS'!E35</f>
        <v>34264.80000000001</v>
      </c>
      <c r="J39" s="201">
        <f>'FINANCIAL STATEMENTS'!F35</f>
        <v>170349.83999999994</v>
      </c>
      <c r="K39" s="201">
        <f>'FINANCIAL STATEMENTS'!G35</f>
        <v>439131.06000000006</v>
      </c>
      <c r="L39" s="201">
        <f>'FINANCIAL STATEMENTS'!H35</f>
        <v>865813.86000000034</v>
      </c>
      <c r="M39" s="201">
        <f>'FINANCIAL STATEMENTS'!I35</f>
        <v>1403508.9599999997</v>
      </c>
      <c r="N39" s="201">
        <f>'FINANCIAL STATEMENTS'!J35</f>
        <v>2120626.71</v>
      </c>
      <c r="O39" s="201">
        <f>'FINANCIAL STATEMENTS'!K35</f>
        <v>2987638.2</v>
      </c>
      <c r="P39" s="3"/>
      <c r="Q39" s="3"/>
      <c r="R39" s="3"/>
      <c r="S39" s="3"/>
      <c r="T39" s="3"/>
      <c r="U39" s="3"/>
      <c r="V39" s="3"/>
      <c r="W39" s="3"/>
      <c r="X39" s="3"/>
      <c r="Y39" s="3"/>
    </row>
    <row r="40" spans="1:25" ht="14.25" customHeight="1">
      <c r="A40" s="217" t="s">
        <v>278</v>
      </c>
      <c r="B40" s="218">
        <v>0.1</v>
      </c>
      <c r="C40" s="1"/>
      <c r="D40" s="1"/>
      <c r="E40" s="1"/>
      <c r="F40" s="199" t="s">
        <v>280</v>
      </c>
      <c r="G40" s="1"/>
      <c r="H40" s="1"/>
      <c r="I40" s="201">
        <f>'FINANCIAL STATEMENTS'!E35*(1-$B$40)</f>
        <v>30838.320000000011</v>
      </c>
      <c r="J40" s="201">
        <f>'FINANCIAL STATEMENTS'!F35*(1-$B$40)</f>
        <v>153314.85599999994</v>
      </c>
      <c r="K40" s="201">
        <f>'FINANCIAL STATEMENTS'!G35*(1-$B$40)</f>
        <v>395217.95400000009</v>
      </c>
      <c r="L40" s="201">
        <f>'FINANCIAL STATEMENTS'!H35*(1-$B$40)</f>
        <v>779232.47400000028</v>
      </c>
      <c r="M40" s="201">
        <f>'FINANCIAL STATEMENTS'!I35*(1-$B$40)</f>
        <v>1263158.0639999998</v>
      </c>
      <c r="N40" s="201">
        <f>'FINANCIAL STATEMENTS'!J35*(1-$B$40)</f>
        <v>1908564.0390000001</v>
      </c>
      <c r="O40" s="201">
        <f>'FINANCIAL STATEMENTS'!K35*(1-$B$40)</f>
        <v>2688874.3800000004</v>
      </c>
      <c r="P40" s="3"/>
      <c r="Q40" s="3"/>
      <c r="R40" s="3"/>
      <c r="S40" s="3"/>
      <c r="T40" s="3"/>
      <c r="U40" s="3"/>
      <c r="V40" s="3"/>
      <c r="W40" s="3"/>
      <c r="X40" s="3"/>
      <c r="Y40" s="3"/>
    </row>
    <row r="41" spans="1:25" ht="14.25" customHeight="1">
      <c r="A41" s="1"/>
      <c r="B41" s="1"/>
      <c r="C41" s="1"/>
      <c r="D41" s="1"/>
      <c r="E41" s="1"/>
      <c r="F41" s="199"/>
      <c r="G41" s="1"/>
      <c r="H41" s="1"/>
      <c r="I41" s="1"/>
      <c r="J41" s="1"/>
      <c r="K41" s="1"/>
      <c r="L41" s="1"/>
      <c r="M41" s="1"/>
      <c r="N41" s="1"/>
      <c r="O41" s="1"/>
      <c r="P41" s="3"/>
      <c r="Q41" s="3"/>
      <c r="R41" s="3"/>
      <c r="S41" s="3"/>
      <c r="T41" s="3"/>
      <c r="U41" s="3"/>
      <c r="V41" s="3"/>
      <c r="W41" s="3"/>
      <c r="X41" s="3"/>
      <c r="Y41" s="3"/>
    </row>
    <row r="42" spans="1:25" ht="14.25" customHeight="1">
      <c r="A42" s="1"/>
      <c r="B42" s="1"/>
      <c r="C42" s="1"/>
      <c r="D42" s="1"/>
      <c r="E42" s="1"/>
      <c r="F42" s="166"/>
      <c r="G42" s="1"/>
      <c r="H42" s="1"/>
      <c r="I42" s="1"/>
      <c r="J42" s="1"/>
      <c r="K42" s="1"/>
      <c r="L42" s="1"/>
      <c r="M42" s="1"/>
      <c r="N42" s="1"/>
      <c r="O42" s="1"/>
      <c r="P42" s="3"/>
      <c r="Q42" s="3"/>
      <c r="R42" s="3"/>
      <c r="S42" s="3"/>
      <c r="T42" s="3"/>
      <c r="U42" s="3"/>
      <c r="V42" s="3"/>
      <c r="W42" s="3"/>
      <c r="X42" s="3"/>
      <c r="Y42" s="3"/>
    </row>
    <row r="43" spans="1:25" ht="14.25" customHeight="1">
      <c r="A43" s="1"/>
      <c r="B43" s="1"/>
      <c r="C43" s="220"/>
      <c r="D43" s="221" t="s">
        <v>286</v>
      </c>
      <c r="E43" s="1"/>
      <c r="F43" s="166"/>
      <c r="G43" s="1"/>
      <c r="H43" s="1"/>
      <c r="I43" s="1"/>
      <c r="J43" s="1"/>
      <c r="K43" s="1"/>
      <c r="L43" s="1"/>
      <c r="M43" s="1"/>
      <c r="N43" s="1"/>
      <c r="O43" s="1"/>
      <c r="P43" s="3"/>
      <c r="Q43" s="3"/>
      <c r="R43" s="3"/>
      <c r="S43" s="3"/>
      <c r="T43" s="3"/>
      <c r="U43" s="3"/>
      <c r="V43" s="3"/>
      <c r="W43" s="3"/>
      <c r="X43" s="3"/>
      <c r="Y43" s="3"/>
    </row>
    <row r="44" spans="1:25" ht="14.25" customHeight="1">
      <c r="A44" s="1"/>
      <c r="B44" s="1"/>
      <c r="C44" s="166" t="s">
        <v>287</v>
      </c>
      <c r="D44" s="222">
        <f t="shared" ref="D44:D45" si="9">IRR(H35:M35)</f>
        <v>3.7420666645308627</v>
      </c>
      <c r="E44" s="1"/>
      <c r="F44" s="1"/>
      <c r="G44" s="1"/>
      <c r="H44" s="1"/>
      <c r="I44" s="1"/>
      <c r="J44" s="1"/>
      <c r="K44" s="1"/>
      <c r="L44" s="1"/>
      <c r="M44" s="1"/>
      <c r="N44" s="1"/>
      <c r="O44" s="1"/>
      <c r="P44" s="3"/>
      <c r="Q44" s="3"/>
      <c r="R44" s="3"/>
      <c r="S44" s="3"/>
      <c r="T44" s="3"/>
      <c r="U44" s="3"/>
      <c r="V44" s="3"/>
      <c r="W44" s="3"/>
      <c r="X44" s="3"/>
      <c r="Y44" s="3"/>
    </row>
    <row r="45" spans="1:25" ht="14.25" customHeight="1">
      <c r="A45" s="1"/>
      <c r="B45" s="1"/>
      <c r="C45" s="166" t="s">
        <v>292</v>
      </c>
      <c r="D45" s="222">
        <f t="shared" si="9"/>
        <v>3.512707001060515</v>
      </c>
      <c r="E45" s="1"/>
      <c r="F45" s="1"/>
      <c r="G45" s="1"/>
      <c r="H45" s="1"/>
      <c r="I45" s="1"/>
      <c r="J45" s="1"/>
      <c r="K45" s="1"/>
      <c r="L45" s="1"/>
      <c r="M45" s="1"/>
      <c r="N45" s="1"/>
      <c r="O45" s="1"/>
      <c r="P45" s="3"/>
      <c r="Q45" s="3"/>
      <c r="R45" s="3"/>
      <c r="S45" s="3"/>
      <c r="T45" s="3"/>
      <c r="U45" s="3"/>
      <c r="V45" s="3"/>
      <c r="W45" s="3"/>
      <c r="X45" s="3"/>
      <c r="Y45" s="3"/>
    </row>
    <row r="46" spans="1:25" ht="14.25" customHeight="1">
      <c r="A46" s="1"/>
      <c r="B46" s="1"/>
      <c r="C46" s="1"/>
      <c r="D46" s="1"/>
      <c r="E46" s="1"/>
      <c r="F46" s="1"/>
      <c r="G46" s="1"/>
      <c r="H46" s="1"/>
      <c r="I46" s="1"/>
      <c r="J46" s="1"/>
      <c r="K46" s="1"/>
      <c r="L46" s="1"/>
      <c r="M46" s="1"/>
      <c r="N46" s="1"/>
      <c r="O46" s="1"/>
      <c r="P46" s="3"/>
      <c r="Q46" s="3"/>
      <c r="R46" s="3"/>
      <c r="S46" s="3"/>
      <c r="T46" s="3"/>
      <c r="U46" s="3"/>
      <c r="V46" s="3"/>
      <c r="W46" s="3"/>
      <c r="X46" s="3"/>
      <c r="Y46" s="3"/>
    </row>
    <row r="47" spans="1:25" ht="14.25" customHeight="1">
      <c r="A47" s="1"/>
      <c r="B47" s="1"/>
      <c r="C47" s="1"/>
      <c r="D47" s="1"/>
      <c r="E47" s="1"/>
      <c r="F47" s="1"/>
      <c r="G47" s="1"/>
      <c r="H47" s="1"/>
      <c r="I47" s="1"/>
      <c r="J47" s="1"/>
      <c r="K47" s="1"/>
      <c r="L47" s="1"/>
      <c r="M47" s="1"/>
      <c r="N47" s="1"/>
      <c r="O47" s="1"/>
      <c r="P47" s="3"/>
      <c r="Q47" s="3"/>
      <c r="R47" s="3"/>
      <c r="S47" s="3"/>
      <c r="T47" s="3"/>
      <c r="U47" s="3"/>
      <c r="V47" s="3"/>
      <c r="W47" s="3"/>
      <c r="X47" s="3"/>
      <c r="Y47" s="3"/>
    </row>
    <row r="48" spans="1:25" ht="14.25" customHeight="1">
      <c r="A48" s="223"/>
      <c r="B48" s="223"/>
      <c r="C48" s="223"/>
      <c r="D48" s="223"/>
      <c r="E48" s="223"/>
      <c r="F48" s="223" t="s">
        <v>245</v>
      </c>
      <c r="G48" s="195"/>
      <c r="H48" s="179">
        <f>-'Start-up'!D7</f>
        <v>-21216.666666666664</v>
      </c>
      <c r="I48" s="179">
        <f>'FINANCIAL STATEMENTS'!E31</f>
        <v>38072.000000000007</v>
      </c>
      <c r="J48" s="179">
        <f>'FINANCIAL STATEMENTS'!F31</f>
        <v>189277.59999999992</v>
      </c>
      <c r="K48" s="179">
        <f>'FINANCIAL STATEMENTS'!G31</f>
        <v>487923.4</v>
      </c>
      <c r="L48" s="179">
        <f>'FINANCIAL STATEMENTS'!H31</f>
        <v>962015.40000000037</v>
      </c>
      <c r="M48" s="179">
        <f>'FINANCIAL STATEMENTS'!I31</f>
        <v>1559454.3999999997</v>
      </c>
      <c r="N48" s="179">
        <f>'FINANCIAL STATEMENTS'!J31</f>
        <v>2356251.9</v>
      </c>
      <c r="O48" s="179">
        <f>'FINANCIAL STATEMENTS'!K31</f>
        <v>3319598</v>
      </c>
      <c r="P48" s="3"/>
      <c r="Q48" s="3"/>
      <c r="R48" s="3"/>
      <c r="S48" s="3"/>
      <c r="T48" s="3"/>
      <c r="U48" s="3"/>
      <c r="V48" s="3"/>
      <c r="W48" s="3"/>
      <c r="X48" s="3"/>
      <c r="Y48" s="3"/>
    </row>
    <row r="49" spans="1:25" ht="14.25" customHeight="1">
      <c r="A49" s="1"/>
      <c r="B49" s="1"/>
      <c r="C49" s="1"/>
      <c r="D49" s="221" t="s">
        <v>295</v>
      </c>
      <c r="E49" s="1"/>
      <c r="F49" s="1"/>
      <c r="G49" s="1"/>
      <c r="H49" s="1"/>
      <c r="I49" s="1"/>
      <c r="J49" s="1"/>
      <c r="K49" s="1"/>
      <c r="L49" s="1"/>
      <c r="M49" s="1"/>
      <c r="N49" s="1"/>
      <c r="O49" s="1"/>
      <c r="P49" s="3"/>
      <c r="Q49" s="3"/>
      <c r="R49" s="3"/>
      <c r="S49" s="3"/>
      <c r="T49" s="3"/>
      <c r="U49" s="3"/>
      <c r="V49" s="3"/>
      <c r="W49" s="3"/>
      <c r="X49" s="3"/>
      <c r="Y49" s="3"/>
    </row>
    <row r="50" spans="1:25" ht="14.25" customHeight="1">
      <c r="A50" s="1"/>
      <c r="B50" s="1"/>
      <c r="C50" s="166" t="s">
        <v>296</v>
      </c>
      <c r="D50" s="226">
        <f t="array" ref="D50">NPV(D51,I48:M48)+H48</f>
        <v>2007215.8581520929</v>
      </c>
      <c r="E50" s="1"/>
      <c r="F50" s="1"/>
      <c r="G50" s="1"/>
      <c r="H50" s="1"/>
      <c r="I50" s="1"/>
      <c r="J50" s="1"/>
      <c r="K50" s="1"/>
      <c r="L50" s="1"/>
      <c r="M50" s="1"/>
      <c r="N50" s="1"/>
      <c r="O50" s="1"/>
      <c r="P50" s="3"/>
      <c r="Q50" s="3"/>
      <c r="R50" s="3"/>
      <c r="S50" s="3"/>
      <c r="T50" s="3"/>
      <c r="U50" s="3"/>
      <c r="V50" s="3"/>
      <c r="W50" s="3"/>
      <c r="X50" s="3"/>
      <c r="Y50" s="3"/>
    </row>
    <row r="51" spans="1:25" ht="14.25" customHeight="1">
      <c r="A51" s="1"/>
      <c r="B51" s="1"/>
      <c r="C51" s="227" t="s">
        <v>301</v>
      </c>
      <c r="D51" s="228">
        <v>0.12</v>
      </c>
      <c r="E51" s="1"/>
      <c r="F51" s="1"/>
      <c r="G51" s="1"/>
      <c r="H51" s="1"/>
      <c r="I51" s="1"/>
      <c r="J51" s="1"/>
      <c r="K51" s="1"/>
      <c r="L51" s="1"/>
      <c r="M51" s="1"/>
      <c r="N51" s="1"/>
      <c r="O51" s="1"/>
      <c r="P51" s="3"/>
      <c r="Q51" s="3"/>
      <c r="R51" s="3"/>
      <c r="S51" s="3"/>
      <c r="T51" s="3"/>
      <c r="U51" s="3"/>
      <c r="V51" s="3"/>
      <c r="W51" s="3"/>
      <c r="X51" s="3"/>
      <c r="Y51" s="3"/>
    </row>
    <row r="52" spans="1:25" ht="14.25" customHeight="1">
      <c r="A52" s="1"/>
      <c r="B52" s="1"/>
      <c r="C52" s="229"/>
      <c r="D52" s="230"/>
      <c r="E52" s="1"/>
      <c r="F52" s="1"/>
      <c r="G52" s="1"/>
      <c r="H52" s="1"/>
      <c r="I52" s="1"/>
      <c r="J52" s="1"/>
      <c r="K52" s="1"/>
      <c r="L52" s="1"/>
      <c r="M52" s="1"/>
      <c r="N52" s="1"/>
      <c r="O52" s="1"/>
      <c r="P52" s="3"/>
      <c r="Q52" s="3"/>
      <c r="R52" s="3"/>
      <c r="S52" s="3"/>
      <c r="T52" s="3"/>
      <c r="U52" s="3"/>
      <c r="V52" s="3"/>
      <c r="W52" s="3"/>
      <c r="X52" s="3"/>
      <c r="Y52" s="3"/>
    </row>
    <row r="53" spans="1:25" ht="14.25" customHeight="1">
      <c r="A53" s="1"/>
      <c r="B53" s="1"/>
      <c r="C53" s="229"/>
      <c r="D53" s="230"/>
      <c r="E53" s="1"/>
      <c r="F53" s="1"/>
      <c r="G53" s="1"/>
      <c r="H53" s="1"/>
      <c r="I53" s="1"/>
      <c r="J53" s="1"/>
      <c r="K53" s="1"/>
      <c r="L53" s="1"/>
      <c r="M53" s="1"/>
      <c r="N53" s="1"/>
      <c r="O53" s="1"/>
      <c r="P53" s="3"/>
      <c r="Q53" s="3"/>
      <c r="R53" s="3"/>
      <c r="S53" s="3"/>
      <c r="T53" s="3"/>
      <c r="U53" s="3"/>
      <c r="V53" s="3"/>
      <c r="W53" s="3"/>
      <c r="X53" s="3"/>
      <c r="Y53" s="3"/>
    </row>
    <row r="54" spans="1:25" ht="14.25" customHeight="1">
      <c r="A54" s="223"/>
      <c r="B54" s="223"/>
      <c r="C54" s="223"/>
      <c r="D54" s="223"/>
      <c r="E54" s="223"/>
      <c r="F54" s="223" t="s">
        <v>305</v>
      </c>
      <c r="G54" s="195"/>
      <c r="H54" s="1"/>
      <c r="I54" s="179">
        <f>'FINANCIAL STATEMENTS'!E96</f>
        <v>39672.000000000007</v>
      </c>
      <c r="J54" s="179">
        <f>'FINANCIAL STATEMENTS'!F96</f>
        <v>191117.59999999992</v>
      </c>
      <c r="K54" s="179">
        <f>'FINANCIAL STATEMENTS'!G96</f>
        <v>490003.4</v>
      </c>
      <c r="L54" s="179">
        <f>'FINANCIAL STATEMENTS'!H96</f>
        <v>964335.40000000037</v>
      </c>
      <c r="M54" s="179">
        <f>'FINANCIAL STATEMENTS'!I96</f>
        <v>1562014.3999999997</v>
      </c>
      <c r="N54" s="179">
        <f>'FINANCIAL STATEMENTS'!J96</f>
        <v>2359081.9</v>
      </c>
      <c r="O54" s="179">
        <f>'FINANCIAL STATEMENTS'!K96</f>
        <v>3322698</v>
      </c>
      <c r="P54" s="3"/>
      <c r="Q54" s="3"/>
      <c r="R54" s="3"/>
      <c r="S54" s="3"/>
      <c r="T54" s="3"/>
      <c r="U54" s="3"/>
      <c r="V54" s="3"/>
      <c r="W54" s="3"/>
      <c r="X54" s="3"/>
      <c r="Y54" s="3"/>
    </row>
    <row r="55" spans="1:25" ht="14.25" customHeight="1">
      <c r="A55" s="1"/>
      <c r="B55" s="1"/>
      <c r="C55" s="229"/>
      <c r="D55" s="230"/>
      <c r="E55" s="1"/>
      <c r="F55" s="1"/>
      <c r="G55" s="1"/>
      <c r="H55" s="1"/>
      <c r="I55" s="1"/>
      <c r="J55" s="1"/>
      <c r="K55" s="1"/>
      <c r="L55" s="1"/>
      <c r="M55" s="1"/>
      <c r="N55" s="1"/>
      <c r="O55" s="1"/>
      <c r="P55" s="3"/>
      <c r="Q55" s="3"/>
      <c r="R55" s="3"/>
      <c r="S55" s="3"/>
      <c r="T55" s="3"/>
      <c r="U55" s="3"/>
      <c r="V55" s="3"/>
      <c r="W55" s="3"/>
      <c r="X55" s="3"/>
      <c r="Y55" s="3"/>
    </row>
    <row r="56" spans="1:25" ht="14.25" customHeight="1">
      <c r="A56" s="1"/>
      <c r="B56" s="1"/>
      <c r="C56" s="1"/>
      <c r="D56" s="1"/>
      <c r="E56" s="1"/>
      <c r="F56" s="1"/>
      <c r="G56" s="1"/>
      <c r="H56" s="1"/>
      <c r="I56" s="1"/>
      <c r="J56" s="1"/>
      <c r="K56" s="1"/>
      <c r="L56" s="1"/>
      <c r="M56" s="1"/>
      <c r="N56" s="1"/>
      <c r="O56" s="1"/>
      <c r="P56" s="3"/>
      <c r="Q56" s="3"/>
      <c r="R56" s="3"/>
      <c r="S56" s="3"/>
      <c r="T56" s="3"/>
      <c r="U56" s="3"/>
      <c r="V56" s="3"/>
      <c r="W56" s="3"/>
      <c r="X56" s="3"/>
      <c r="Y56" s="3"/>
    </row>
    <row r="57" spans="1:25" ht="20.25" customHeight="1">
      <c r="A57" s="194" t="s">
        <v>308</v>
      </c>
      <c r="B57" s="232"/>
      <c r="C57" s="232"/>
      <c r="D57" s="232"/>
      <c r="E57" s="232"/>
      <c r="F57" s="232"/>
      <c r="G57" s="232"/>
      <c r="H57" s="232"/>
      <c r="I57" s="232"/>
      <c r="J57" s="232"/>
      <c r="K57" s="232"/>
      <c r="L57" s="232"/>
      <c r="M57" s="232"/>
      <c r="N57" s="232"/>
      <c r="O57" s="232"/>
      <c r="P57" s="3"/>
      <c r="Q57" s="3"/>
      <c r="R57" s="3"/>
      <c r="S57" s="3"/>
      <c r="T57" s="3"/>
      <c r="U57" s="3"/>
      <c r="V57" s="3"/>
      <c r="W57" s="3"/>
      <c r="X57" s="3"/>
      <c r="Y57" s="3"/>
    </row>
    <row r="58" spans="1:25" ht="14.25" customHeight="1">
      <c r="A58" s="1"/>
      <c r="B58" s="1"/>
      <c r="C58" s="1"/>
      <c r="D58" s="234"/>
      <c r="E58" s="1"/>
      <c r="F58" s="1"/>
      <c r="G58" s="1"/>
      <c r="H58" s="1"/>
      <c r="I58" s="1"/>
      <c r="J58" s="1"/>
      <c r="K58" s="1"/>
      <c r="L58" s="1"/>
      <c r="M58" s="1"/>
      <c r="N58" s="1"/>
      <c r="O58" s="1"/>
      <c r="P58" s="3"/>
      <c r="Q58" s="3"/>
      <c r="R58" s="3"/>
      <c r="S58" s="3"/>
      <c r="T58" s="3"/>
      <c r="U58" s="3"/>
      <c r="V58" s="3"/>
      <c r="W58" s="3"/>
      <c r="X58" s="3"/>
      <c r="Y58" s="3"/>
    </row>
    <row r="59" spans="1:25" ht="14.25" customHeight="1">
      <c r="A59" s="1"/>
      <c r="B59" s="1"/>
      <c r="C59" s="235"/>
      <c r="D59" s="166"/>
      <c r="E59" s="166"/>
      <c r="F59" s="237" t="s">
        <v>309</v>
      </c>
      <c r="G59" s="1"/>
      <c r="H59" s="1"/>
      <c r="I59" s="1"/>
      <c r="J59" s="1"/>
      <c r="K59" s="1"/>
      <c r="L59" s="1"/>
      <c r="M59" s="1"/>
      <c r="N59" s="1"/>
      <c r="O59" s="1"/>
      <c r="P59" s="3"/>
      <c r="Q59" s="3"/>
      <c r="R59" s="3"/>
      <c r="S59" s="3"/>
      <c r="T59" s="3"/>
      <c r="U59" s="3"/>
      <c r="V59" s="3"/>
      <c r="W59" s="3"/>
      <c r="X59" s="3"/>
      <c r="Y59" s="3"/>
    </row>
    <row r="60" spans="1:25" ht="14.25" customHeight="1">
      <c r="A60" s="1"/>
      <c r="B60" s="1"/>
      <c r="C60" s="235"/>
      <c r="D60" s="166"/>
      <c r="E60" s="166"/>
      <c r="F60" s="237"/>
      <c r="G60" s="131"/>
      <c r="H60" s="1"/>
      <c r="I60" s="1"/>
      <c r="J60" s="1"/>
      <c r="K60" s="1"/>
      <c r="L60" s="1"/>
      <c r="M60" s="1"/>
      <c r="N60" s="1"/>
      <c r="O60" s="1"/>
      <c r="P60" s="3"/>
      <c r="Q60" s="3"/>
      <c r="R60" s="3"/>
      <c r="S60" s="3"/>
      <c r="T60" s="3"/>
      <c r="U60" s="3"/>
      <c r="V60" s="3"/>
      <c r="W60" s="3"/>
      <c r="X60" s="3"/>
      <c r="Y60" s="3"/>
    </row>
    <row r="61" spans="1:25" ht="14.25" customHeight="1">
      <c r="A61" s="1"/>
      <c r="B61" s="1"/>
      <c r="C61" s="235"/>
      <c r="D61" s="166"/>
      <c r="E61" s="166"/>
      <c r="F61" s="166" t="s">
        <v>310</v>
      </c>
      <c r="G61" s="131" t="s">
        <v>238</v>
      </c>
      <c r="H61" s="1"/>
      <c r="I61" s="239">
        <f>'FINANCIAL STATEMENTS'!E18/'FINANCIAL STATEMENTS'!E9</f>
        <v>0.41049382716049387</v>
      </c>
      <c r="J61" s="239">
        <f>'FINANCIAL STATEMENTS'!F18/'FINANCIAL STATEMENTS'!F9</f>
        <v>0.69102792632204391</v>
      </c>
      <c r="K61" s="239">
        <f>'FINANCIAL STATEMENTS'!G18/'FINANCIAL STATEMENTS'!G9</f>
        <v>0.70672514619883042</v>
      </c>
      <c r="L61" s="239">
        <f>'FINANCIAL STATEMENTS'!H18/'FINANCIAL STATEMENTS'!H9</f>
        <v>0.71796336379669723</v>
      </c>
      <c r="M61" s="239">
        <f>'FINANCIAL STATEMENTS'!I18/'FINANCIAL STATEMENTS'!I9</f>
        <v>0.7090469916556873</v>
      </c>
      <c r="N61" s="239">
        <f>'FINANCIAL STATEMENTS'!J18/'FINANCIAL STATEMENTS'!J9</f>
        <v>0.72312757201646094</v>
      </c>
      <c r="O61" s="239">
        <f>'FINANCIAL STATEMENTS'!K18/'FINANCIAL STATEMENTS'!K9</f>
        <v>0.73842965348601419</v>
      </c>
      <c r="P61" s="3"/>
      <c r="Q61" s="3"/>
      <c r="R61" s="3"/>
      <c r="S61" s="3"/>
      <c r="T61" s="3"/>
      <c r="U61" s="3"/>
      <c r="V61" s="3"/>
      <c r="W61" s="3"/>
      <c r="X61" s="3"/>
      <c r="Y61" s="3"/>
    </row>
    <row r="62" spans="1:25" ht="14.25" customHeight="1">
      <c r="A62" s="1"/>
      <c r="B62" s="1"/>
      <c r="C62" s="235"/>
      <c r="D62" s="166"/>
      <c r="E62" s="166"/>
      <c r="F62" s="166" t="s">
        <v>312</v>
      </c>
      <c r="G62" s="131" t="s">
        <v>238</v>
      </c>
      <c r="H62" s="1"/>
      <c r="I62" s="239">
        <f>'FINANCIAL STATEMENTS'!E27/'FINANCIAL STATEMENTS'!E9</f>
        <v>0.3981481481481482</v>
      </c>
      <c r="J62" s="239">
        <f>'FINANCIAL STATEMENTS'!F27/'FINANCIAL STATEMENTS'!F9</f>
        <v>0.68647256882550989</v>
      </c>
      <c r="K62" s="239">
        <f>'FINANCIAL STATEMENTS'!G27/'FINANCIAL STATEMENTS'!G9</f>
        <v>0.70469785575048738</v>
      </c>
      <c r="L62" s="239">
        <f>'FINANCIAL STATEMENTS'!H27/'FINANCIAL STATEMENTS'!H9</f>
        <v>0.71680094596761268</v>
      </c>
      <c r="M62" s="239">
        <f>'FINANCIAL STATEMENTS'!I27/'FINANCIAL STATEMENTS'!I9</f>
        <v>0.70826623725174442</v>
      </c>
      <c r="N62" s="239">
        <f>'FINANCIAL STATEMENTS'!J27/'FINANCIAL STATEMENTS'!J9</f>
        <v>0.72254526748971193</v>
      </c>
      <c r="O62" s="239">
        <f>'FINANCIAL STATEMENTS'!K27/'FINANCIAL STATEMENTS'!K9</f>
        <v>0.73796743603506887</v>
      </c>
      <c r="P62" s="3"/>
      <c r="Q62" s="3"/>
      <c r="R62" s="3"/>
      <c r="S62" s="3"/>
      <c r="T62" s="3"/>
      <c r="U62" s="3"/>
      <c r="V62" s="3"/>
      <c r="W62" s="3"/>
      <c r="X62" s="3"/>
      <c r="Y62" s="3"/>
    </row>
    <row r="63" spans="1:25" ht="14.25" customHeight="1">
      <c r="A63" s="1"/>
      <c r="B63" s="1"/>
      <c r="C63" s="1"/>
      <c r="D63" s="166"/>
      <c r="E63" s="166"/>
      <c r="F63" s="166" t="s">
        <v>314</v>
      </c>
      <c r="G63" s="131" t="s">
        <v>238</v>
      </c>
      <c r="H63" s="1"/>
      <c r="I63" s="239">
        <f>'FINANCIAL STATEMENTS'!E31/'FINANCIAL STATEMENTS'!E9</f>
        <v>0.29376543209876543</v>
      </c>
      <c r="J63" s="239">
        <f>'FINANCIAL STATEMENTS'!F31/'FINANCIAL STATEMENTS'!F9</f>
        <v>0.4686017033075856</v>
      </c>
      <c r="K63" s="239">
        <f>'FINANCIAL STATEMENTS'!G31/'FINANCIAL STATEMENTS'!G9</f>
        <v>0.47555886939571151</v>
      </c>
      <c r="L63" s="239">
        <f>'FINANCIAL STATEMENTS'!H31/'FINANCIAL STATEMENTS'!H9</f>
        <v>0.48201028138528146</v>
      </c>
      <c r="M63" s="239">
        <f>'FINANCIAL STATEMENTS'!I31/'FINANCIAL STATEMENTS'!I9</f>
        <v>0.47560581662030932</v>
      </c>
      <c r="N63" s="239">
        <f>'FINANCIAL STATEMENTS'!J31/'FINANCIAL STATEMENTS'!J9</f>
        <v>0.48482549382716045</v>
      </c>
      <c r="O63" s="239">
        <f>'FINANCIAL STATEMENTS'!K31/'FINANCIAL STATEMENTS'!K9</f>
        <v>0.49496004055585374</v>
      </c>
      <c r="P63" s="3"/>
      <c r="Q63" s="3"/>
      <c r="R63" s="3"/>
      <c r="S63" s="3"/>
      <c r="T63" s="3"/>
      <c r="U63" s="3"/>
      <c r="V63" s="3"/>
      <c r="W63" s="3"/>
      <c r="X63" s="3"/>
      <c r="Y63" s="3"/>
    </row>
    <row r="64" spans="1:25" ht="14.25" customHeight="1">
      <c r="A64" s="1"/>
      <c r="B64" s="1"/>
      <c r="C64" s="235"/>
      <c r="D64" s="166"/>
      <c r="E64" s="166"/>
      <c r="F64" s="166" t="s">
        <v>315</v>
      </c>
      <c r="G64" s="131" t="s">
        <v>238</v>
      </c>
      <c r="H64" s="1"/>
      <c r="I64" s="243">
        <f>'FINANCIAL STATEMENTS'!E31/'FINANCIAL STATEMENTS'!E62</f>
        <v>1.5214275438381497</v>
      </c>
      <c r="J64" s="243">
        <f>'FINANCIAL STATEMENTS'!F31/'FINANCIAL STATEMENTS'!F62</f>
        <v>4.3064981743565358</v>
      </c>
      <c r="K64" s="243">
        <f>'FINANCIAL STATEMENTS'!G31/'FINANCIAL STATEMENTS'!G62</f>
        <v>5.2609718727435668</v>
      </c>
      <c r="L64" s="243">
        <f>'FINANCIAL STATEMENTS'!H31/'FINANCIAL STATEMENTS'!H62</f>
        <v>5.0914965747090557</v>
      </c>
      <c r="M64" s="243">
        <f>'FINANCIAL STATEMENTS'!I31/'FINANCIAL STATEMENTS'!I62</f>
        <v>4.5215869395006054</v>
      </c>
      <c r="N64" s="243">
        <f>'FINANCIAL STATEMENTS'!J31/'FINANCIAL STATEMENTS'!J62</f>
        <v>4.0588913058121667</v>
      </c>
      <c r="O64" s="243">
        <f>'FINANCIAL STATEMENTS'!K31/'FINANCIAL STATEMENTS'!K62</f>
        <v>3.6380115536270541</v>
      </c>
      <c r="P64" s="3"/>
      <c r="Q64" s="3"/>
      <c r="R64" s="3"/>
      <c r="S64" s="3"/>
      <c r="T64" s="3"/>
      <c r="U64" s="3"/>
      <c r="V64" s="3"/>
      <c r="W64" s="3"/>
      <c r="X64" s="3"/>
      <c r="Y64" s="3"/>
    </row>
    <row r="65" spans="1:25" ht="14.25" customHeight="1">
      <c r="A65" s="1"/>
      <c r="B65" s="1"/>
      <c r="C65" s="1"/>
      <c r="D65" s="166"/>
      <c r="E65" s="1"/>
      <c r="F65" s="1"/>
      <c r="G65" s="131"/>
      <c r="H65" s="1"/>
      <c r="I65" s="1"/>
      <c r="J65" s="1"/>
      <c r="K65" s="1"/>
      <c r="L65" s="1"/>
      <c r="M65" s="1"/>
      <c r="N65" s="1"/>
      <c r="O65" s="1"/>
      <c r="P65" s="3"/>
      <c r="Q65" s="3"/>
      <c r="R65" s="3"/>
      <c r="S65" s="3"/>
      <c r="T65" s="3"/>
      <c r="U65" s="3"/>
      <c r="V65" s="3"/>
      <c r="W65" s="3"/>
      <c r="X65" s="3"/>
      <c r="Y65" s="3"/>
    </row>
    <row r="66" spans="1:25" ht="14.25" customHeight="1">
      <c r="A66" s="1"/>
      <c r="B66" s="1"/>
      <c r="C66" s="1"/>
      <c r="D66" s="166"/>
      <c r="E66" s="1"/>
      <c r="F66" s="237" t="s">
        <v>316</v>
      </c>
      <c r="G66" s="131"/>
      <c r="H66" s="1"/>
      <c r="I66" s="1"/>
      <c r="J66" s="1"/>
      <c r="K66" s="1"/>
      <c r="L66" s="1"/>
      <c r="M66" s="1"/>
      <c r="N66" s="1"/>
      <c r="O66" s="1"/>
      <c r="P66" s="3"/>
      <c r="Q66" s="3"/>
      <c r="R66" s="3"/>
      <c r="S66" s="3"/>
      <c r="T66" s="3"/>
      <c r="U66" s="3"/>
      <c r="V66" s="3"/>
      <c r="W66" s="3"/>
      <c r="X66" s="3"/>
      <c r="Y66" s="3"/>
    </row>
    <row r="67" spans="1:25" ht="14.25" customHeight="1">
      <c r="A67" s="1"/>
      <c r="B67" s="1"/>
      <c r="C67" s="1"/>
      <c r="D67" s="1"/>
      <c r="E67" s="1"/>
      <c r="F67" s="1"/>
      <c r="G67" s="131"/>
      <c r="H67" s="1"/>
      <c r="I67" s="1"/>
      <c r="J67" s="1"/>
      <c r="K67" s="1"/>
      <c r="L67" s="1"/>
      <c r="M67" s="1"/>
      <c r="N67" s="1"/>
      <c r="O67" s="1"/>
      <c r="P67" s="3"/>
      <c r="Q67" s="3"/>
      <c r="R67" s="3"/>
      <c r="S67" s="3"/>
      <c r="T67" s="3"/>
      <c r="U67" s="3"/>
      <c r="V67" s="3"/>
      <c r="W67" s="3"/>
      <c r="X67" s="3"/>
      <c r="Y67" s="3"/>
    </row>
    <row r="68" spans="1:25" ht="14.25" customHeight="1">
      <c r="A68" s="1"/>
      <c r="B68" s="1"/>
      <c r="C68" s="1"/>
      <c r="D68" s="1"/>
      <c r="E68" s="1"/>
      <c r="F68" s="166" t="s">
        <v>317</v>
      </c>
      <c r="G68" s="131" t="s">
        <v>238</v>
      </c>
      <c r="H68" s="1"/>
      <c r="I68" s="246" t="s">
        <v>318</v>
      </c>
      <c r="J68" s="239">
        <f>'FINANCIAL STATEMENTS'!F9/'FINANCIAL STATEMENTS'!E9-1</f>
        <v>2.1166666666666654</v>
      </c>
      <c r="K68" s="239">
        <f>'FINANCIAL STATEMENTS'!G9/'FINANCIAL STATEMENTS'!F9-1</f>
        <v>1.5401069518716586</v>
      </c>
      <c r="L68" s="239">
        <f>'FINANCIAL STATEMENTS'!H9/'FINANCIAL STATEMENTS'!G9-1</f>
        <v>0.94526315789473725</v>
      </c>
      <c r="M68" s="239">
        <f>'FINANCIAL STATEMENTS'!I9/'FINANCIAL STATEMENTS'!H9-1</f>
        <v>0.64285714285714235</v>
      </c>
      <c r="N68" s="239">
        <f>'FINANCIAL STATEMENTS'!J9/'FINANCIAL STATEMENTS'!I9-1</f>
        <v>0.48221343873517797</v>
      </c>
      <c r="O68" s="239">
        <f>'FINANCIAL STATEMENTS'!K9/'FINANCIAL STATEMENTS'!J9-1</f>
        <v>0.37999999999999989</v>
      </c>
      <c r="P68" s="3"/>
      <c r="Q68" s="3"/>
      <c r="R68" s="3"/>
      <c r="S68" s="3"/>
      <c r="T68" s="3"/>
      <c r="U68" s="3"/>
      <c r="V68" s="3"/>
      <c r="W68" s="3"/>
      <c r="X68" s="3"/>
      <c r="Y68" s="3"/>
    </row>
    <row r="69" spans="1:25" ht="14.25" customHeight="1">
      <c r="A69" s="1"/>
      <c r="B69" s="1"/>
      <c r="C69" s="1"/>
      <c r="D69" s="1"/>
      <c r="E69" s="1"/>
      <c r="F69" s="166" t="s">
        <v>319</v>
      </c>
      <c r="G69" s="131" t="s">
        <v>238</v>
      </c>
      <c r="H69" s="1"/>
      <c r="I69" s="246" t="s">
        <v>318</v>
      </c>
      <c r="J69" s="239">
        <f>Op_Ex!H20/Op_Ex!G20-1</f>
        <v>0.63350785340314131</v>
      </c>
      <c r="K69" s="239">
        <f>Op_Ex!I20/Op_Ex!H20-1</f>
        <v>1.4110576923076925</v>
      </c>
      <c r="L69" s="239">
        <f>Op_Ex!J20/Op_Ex!I20-1</f>
        <v>0.87072116982386172</v>
      </c>
      <c r="M69" s="239">
        <f>Op_Ex!K20/Op_Ex!J20-1</f>
        <v>0.69479481257772258</v>
      </c>
      <c r="N69" s="239">
        <f>Op_Ex!L20/Op_Ex!K20-1</f>
        <v>0.41048218029350103</v>
      </c>
      <c r="O69" s="239">
        <f>Op_Ex!M20/Op_Ex!L20-1</f>
        <v>0.30373067776456608</v>
      </c>
      <c r="P69" s="3"/>
      <c r="Q69" s="3"/>
      <c r="R69" s="3"/>
      <c r="S69" s="3"/>
      <c r="T69" s="3"/>
      <c r="U69" s="3"/>
      <c r="V69" s="3"/>
      <c r="W69" s="3"/>
      <c r="X69" s="3"/>
      <c r="Y69" s="3"/>
    </row>
    <row r="70" spans="1:25" ht="14.25" customHeight="1">
      <c r="A70" s="1"/>
      <c r="B70" s="1"/>
      <c r="C70" s="1"/>
      <c r="D70" s="1"/>
      <c r="E70" s="1"/>
      <c r="F70" s="166" t="s">
        <v>322</v>
      </c>
      <c r="G70" s="131" t="s">
        <v>238</v>
      </c>
      <c r="H70" s="1"/>
      <c r="I70" s="246" t="s">
        <v>318</v>
      </c>
      <c r="J70" s="239">
        <f>'FINANCIAL STATEMENTS'!F18/'FINANCIAL STATEMENTS'!E18-1</f>
        <v>4.2466165413533794</v>
      </c>
      <c r="K70" s="239">
        <f>'FINANCIAL STATEMENTS'!G18/'FINANCIAL STATEMENTS'!F18-1</f>
        <v>1.5978073946689606</v>
      </c>
      <c r="L70" s="239">
        <f>'FINANCIAL STATEMENTS'!H18/'FINANCIAL STATEMENTS'!G18-1</f>
        <v>0.97619638670528275</v>
      </c>
      <c r="M70" s="239">
        <f>'FINANCIAL STATEMENTS'!I18/'FINANCIAL STATEMENTS'!H18-1</f>
        <v>0.62245453403492035</v>
      </c>
      <c r="N70" s="239">
        <f>'FINANCIAL STATEMENTS'!J18/'FINANCIAL STATEMENTS'!I18-1</f>
        <v>0.51164791301056423</v>
      </c>
      <c r="O70" s="239">
        <f>'FINANCIAL STATEMENTS'!K18/'FINANCIAL STATEMENTS'!J18-1</f>
        <v>0.4092021397678125</v>
      </c>
      <c r="P70" s="3"/>
      <c r="Q70" s="3"/>
      <c r="R70" s="3"/>
      <c r="S70" s="3"/>
      <c r="T70" s="3"/>
      <c r="U70" s="3"/>
      <c r="V70" s="3"/>
      <c r="W70" s="3"/>
      <c r="X70" s="3"/>
      <c r="Y70" s="3"/>
    </row>
    <row r="71" spans="1:25" ht="14.25" customHeight="1">
      <c r="A71" s="1"/>
      <c r="B71" s="1"/>
      <c r="C71" s="1"/>
      <c r="D71" s="1"/>
      <c r="E71" s="1"/>
      <c r="F71" s="166" t="s">
        <v>323</v>
      </c>
      <c r="G71" s="131" t="s">
        <v>238</v>
      </c>
      <c r="H71" s="1"/>
      <c r="I71" s="246" t="s">
        <v>318</v>
      </c>
      <c r="J71" s="239">
        <f>'FINANCIAL STATEMENTS'!F27/'FINANCIAL STATEMENTS'!E27-1</f>
        <v>4.3736434108527096</v>
      </c>
      <c r="K71" s="239">
        <f>'FINANCIAL STATEMENTS'!G27/'FINANCIAL STATEMENTS'!F27-1</f>
        <v>1.6075447201384891</v>
      </c>
      <c r="L71" s="239">
        <f>'FINANCIAL STATEMENTS'!H27/'FINANCIAL STATEMENTS'!G27-1</f>
        <v>0.97867278913446443</v>
      </c>
      <c r="M71" s="239">
        <f>'FINANCIAL STATEMENTS'!I27/'FINANCIAL STATEMENTS'!H27-1</f>
        <v>0.62329619325886587</v>
      </c>
      <c r="N71" s="239">
        <f>'FINANCIAL STATEMENTS'!J27/'FINANCIAL STATEMENTS'!I27-1</f>
        <v>0.51209566295773223</v>
      </c>
      <c r="O71" s="239">
        <f>'FINANCIAL STATEMENTS'!K27/'FINANCIAL STATEMENTS'!J27-1</f>
        <v>0.40945503008625761</v>
      </c>
      <c r="P71" s="3"/>
      <c r="Q71" s="3"/>
      <c r="R71" s="3"/>
      <c r="S71" s="3"/>
      <c r="T71" s="3"/>
      <c r="U71" s="3"/>
      <c r="V71" s="3"/>
      <c r="W71" s="3"/>
      <c r="X71" s="3"/>
      <c r="Y71" s="3"/>
    </row>
    <row r="72" spans="1:25" ht="14.25" customHeight="1">
      <c r="A72" s="1"/>
      <c r="B72" s="1"/>
      <c r="C72" s="1"/>
      <c r="D72" s="1"/>
      <c r="E72" s="1"/>
      <c r="F72" s="166"/>
      <c r="G72" s="131"/>
      <c r="H72" s="1"/>
      <c r="I72" s="1"/>
      <c r="J72" s="1"/>
      <c r="K72" s="1"/>
      <c r="L72" s="1"/>
      <c r="M72" s="1"/>
      <c r="N72" s="1"/>
      <c r="O72" s="1"/>
      <c r="P72" s="3"/>
      <c r="Q72" s="3"/>
      <c r="R72" s="3"/>
      <c r="S72" s="3"/>
      <c r="T72" s="3"/>
      <c r="U72" s="3"/>
      <c r="V72" s="3"/>
      <c r="W72" s="3"/>
      <c r="X72" s="3"/>
      <c r="Y72" s="3"/>
    </row>
    <row r="73" spans="1:25" ht="14.25" customHeight="1">
      <c r="A73" s="1"/>
      <c r="B73" s="1"/>
      <c r="C73" s="1"/>
      <c r="D73" s="1"/>
      <c r="E73" s="237"/>
      <c r="F73" s="237" t="s">
        <v>325</v>
      </c>
      <c r="G73" s="131"/>
      <c r="H73" s="1"/>
      <c r="I73" s="1"/>
      <c r="J73" s="1"/>
      <c r="K73" s="1"/>
      <c r="L73" s="1"/>
      <c r="M73" s="1"/>
      <c r="N73" s="1"/>
      <c r="O73" s="1"/>
      <c r="P73" s="3"/>
      <c r="Q73" s="3"/>
      <c r="R73" s="3"/>
      <c r="S73" s="3"/>
      <c r="T73" s="3"/>
      <c r="U73" s="3"/>
      <c r="V73" s="3"/>
      <c r="W73" s="3"/>
      <c r="X73" s="3"/>
      <c r="Y73" s="3"/>
    </row>
    <row r="74" spans="1:25" ht="14.25" customHeight="1">
      <c r="A74" s="1"/>
      <c r="B74" s="1"/>
      <c r="C74" s="1"/>
      <c r="D74" s="1"/>
      <c r="E74" s="1"/>
      <c r="F74" s="166" t="s">
        <v>326</v>
      </c>
      <c r="G74" s="131" t="s">
        <v>277</v>
      </c>
      <c r="H74" s="1"/>
      <c r="I74" s="252">
        <f>'FINANCIAL STATEMENTS'!E54/('FINANCIAL STATEMENTS'!E70+'FINANCIAL STATEMENTS'!E72)</f>
        <v>4.6534265689300414</v>
      </c>
      <c r="J74" s="252">
        <f>'FINANCIAL STATEMENTS'!F54/('FINANCIAL STATEMENTS'!F70+'FINANCIAL STATEMENTS'!F72)</f>
        <v>5.6750368472304737</v>
      </c>
      <c r="K74" s="252">
        <f>'FINANCIAL STATEMENTS'!G54/('FINANCIAL STATEMENTS'!G70+'FINANCIAL STATEMENTS'!G72)</f>
        <v>5.6674021621182584</v>
      </c>
      <c r="L74" s="252">
        <f>'FINANCIAL STATEMENTS'!H54/('FINANCIAL STATEMENTS'!H70+'FINANCIAL STATEMENTS'!H72)</f>
        <v>5.7923777561494587</v>
      </c>
      <c r="M74" s="252">
        <f>'FINANCIAL STATEMENTS'!I54/('FINANCIAL STATEMENTS'!I70+'FINANCIAL STATEMENTS'!I72)</f>
        <v>5.8495901491769535</v>
      </c>
      <c r="N74" s="252">
        <f>'FINANCIAL STATEMENTS'!J54/('FINANCIAL STATEMENTS'!J70+'FINANCIAL STATEMENTS'!J72)</f>
        <v>6.0622586884430731</v>
      </c>
      <c r="O74" s="252">
        <f>'FINANCIAL STATEMENTS'!K54/('FINANCIAL STATEMENTS'!K70+'FINANCIAL STATEMENTS'!K72)</f>
        <v>6.301071710366096</v>
      </c>
      <c r="P74" s="3"/>
      <c r="Q74" s="3"/>
      <c r="R74" s="3"/>
      <c r="S74" s="3"/>
      <c r="T74" s="3"/>
      <c r="U74" s="3"/>
      <c r="V74" s="3"/>
      <c r="W74" s="3"/>
      <c r="X74" s="3"/>
      <c r="Y74" s="3"/>
    </row>
    <row r="75" spans="1:25" ht="14.25" customHeight="1">
      <c r="A75" s="1"/>
      <c r="B75" s="1"/>
      <c r="C75" s="1"/>
      <c r="D75" s="1"/>
      <c r="E75" s="1"/>
      <c r="F75" s="166" t="s">
        <v>330</v>
      </c>
      <c r="G75" s="131" t="s">
        <v>277</v>
      </c>
      <c r="H75" s="1"/>
      <c r="I75" s="252">
        <f>('FINANCIAL STATEMENTS'!E54-'FINANCIAL STATEMENTS'!E55)/('FINANCIAL STATEMENTS'!E70+'FINANCIAL STATEMENTS'!E72)</f>
        <v>4.4744142232510287</v>
      </c>
      <c r="J75" s="252">
        <f>('FINANCIAL STATEMENTS'!F54-'FINANCIAL STATEMENTS'!F55)/('FINANCIAL STATEMENTS'!F70+'FINANCIAL STATEMENTS'!F72)</f>
        <v>5.5170847775136984</v>
      </c>
      <c r="K75" s="252">
        <f>('FINANCIAL STATEMENTS'!G54-'FINANCIAL STATEMENTS'!G55)/('FINANCIAL STATEMENTS'!G70+'FINANCIAL STATEMENTS'!G72)</f>
        <v>5.5260766260558807</v>
      </c>
      <c r="L75" s="252">
        <f>('FINANCIAL STATEMENTS'!H54-'FINANCIAL STATEMENTS'!H55)/('FINANCIAL STATEMENTS'!H70+'FINANCIAL STATEMENTS'!H72)</f>
        <v>5.6645117949501644</v>
      </c>
      <c r="M75" s="252">
        <f>('FINANCIAL STATEMENTS'!I54-'FINANCIAL STATEMENTS'!I55)/('FINANCIAL STATEMENTS'!I70+'FINANCIAL STATEMENTS'!I72)</f>
        <v>5.7328429672123802</v>
      </c>
      <c r="N75" s="252">
        <f>('FINANCIAL STATEMENTS'!J54-'FINANCIAL STATEMENTS'!J55)/('FINANCIAL STATEMENTS'!J70+'FINANCIAL STATEMENTS'!J72)</f>
        <v>5.9548512810356655</v>
      </c>
      <c r="O75" s="252">
        <f>('FINANCIAL STATEMENTS'!K54-'FINANCIAL STATEMENTS'!K55)/('FINANCIAL STATEMENTS'!K70+'FINANCIAL STATEMENTS'!K72)</f>
        <v>6.201620407211089</v>
      </c>
      <c r="P75" s="3"/>
      <c r="Q75" s="3"/>
      <c r="R75" s="3"/>
      <c r="S75" s="3"/>
      <c r="T75" s="3"/>
      <c r="U75" s="3"/>
      <c r="V75" s="3"/>
      <c r="W75" s="3"/>
      <c r="X75" s="3"/>
      <c r="Y75" s="3"/>
    </row>
    <row r="76" spans="1:25" ht="14.25" customHeight="1">
      <c r="A76" s="1"/>
      <c r="B76" s="1"/>
      <c r="C76" s="1"/>
      <c r="D76" s="1"/>
      <c r="E76" s="1"/>
      <c r="F76" s="166"/>
      <c r="G76" s="131"/>
      <c r="H76" s="1"/>
      <c r="I76" s="1"/>
      <c r="J76" s="1"/>
      <c r="K76" s="1"/>
      <c r="L76" s="1"/>
      <c r="M76" s="1"/>
      <c r="N76" s="1"/>
      <c r="O76" s="1"/>
      <c r="P76" s="3"/>
      <c r="Q76" s="3"/>
      <c r="R76" s="3"/>
      <c r="S76" s="3"/>
      <c r="T76" s="3"/>
      <c r="U76" s="3"/>
      <c r="V76" s="3"/>
      <c r="W76" s="3"/>
      <c r="X76" s="3"/>
      <c r="Y76" s="3"/>
    </row>
    <row r="77" spans="1:25" ht="14.25" customHeight="1">
      <c r="A77" s="1"/>
      <c r="B77" s="1"/>
      <c r="C77" s="1"/>
      <c r="D77" s="1"/>
      <c r="E77" s="1"/>
      <c r="F77" s="166"/>
      <c r="G77" s="131"/>
      <c r="H77" s="1"/>
      <c r="I77" s="1"/>
      <c r="J77" s="1"/>
      <c r="K77" s="1"/>
      <c r="L77" s="1"/>
      <c r="M77" s="1"/>
      <c r="N77" s="1"/>
      <c r="O77" s="1"/>
      <c r="P77" s="3"/>
      <c r="Q77" s="3"/>
      <c r="R77" s="3"/>
      <c r="S77" s="3"/>
      <c r="T77" s="3"/>
      <c r="U77" s="3"/>
      <c r="V77" s="3"/>
      <c r="W77" s="3"/>
      <c r="X77" s="3"/>
      <c r="Y77" s="3"/>
    </row>
    <row r="78" spans="1:25" ht="14.25" customHeight="1">
      <c r="A78" s="1"/>
      <c r="B78" s="1"/>
      <c r="C78" s="1"/>
      <c r="D78" s="1"/>
      <c r="E78" s="1"/>
      <c r="F78" s="237" t="s">
        <v>332</v>
      </c>
      <c r="G78" s="131"/>
      <c r="H78" s="1"/>
      <c r="I78" s="1"/>
      <c r="J78" s="1"/>
      <c r="K78" s="1"/>
      <c r="L78" s="1"/>
      <c r="M78" s="1"/>
      <c r="N78" s="1"/>
      <c r="O78" s="1"/>
      <c r="P78" s="3"/>
      <c r="Q78" s="3"/>
      <c r="R78" s="3"/>
      <c r="S78" s="3"/>
      <c r="T78" s="3"/>
      <c r="U78" s="3"/>
      <c r="V78" s="3"/>
      <c r="W78" s="3"/>
      <c r="X78" s="3"/>
      <c r="Y78" s="3"/>
    </row>
    <row r="79" spans="1:25" ht="14.25" customHeight="1">
      <c r="A79" s="1"/>
      <c r="B79" s="1"/>
      <c r="C79" s="1"/>
      <c r="D79" s="1"/>
      <c r="E79" s="1"/>
      <c r="F79" s="166" t="s">
        <v>333</v>
      </c>
      <c r="G79" s="131"/>
      <c r="H79" s="1"/>
      <c r="I79" s="252">
        <f>'FINANCIAL STATEMENTS'!E68/'FINANCIAL STATEMENTS'!E60</f>
        <v>0.65949941775567467</v>
      </c>
      <c r="J79" s="252">
        <f>'FINANCIAL STATEMENTS'!F68/'FINANCIAL STATEMENTS'!F60</f>
        <v>0.83001820651569069</v>
      </c>
      <c r="K79" s="252">
        <f>'FINANCIAL STATEMENTS'!G68/'FINANCIAL STATEMENTS'!G60</f>
        <v>0.85605767451366799</v>
      </c>
      <c r="L79" s="252">
        <f>'FINANCIAL STATEMENTS'!H68/'FINANCIAL STATEMENTS'!H60</f>
        <v>0.85163074768274505</v>
      </c>
      <c r="M79" s="252">
        <f>'FINANCIAL STATEMENTS'!I68/'FINANCIAL STATEMENTS'!I60</f>
        <v>0.83636847508204126</v>
      </c>
      <c r="N79" s="252">
        <f>'FINANCIAL STATEMENTS'!J68/'FINANCIAL STATEMENTS'!J60</f>
        <v>0.8204818155425011</v>
      </c>
      <c r="O79" s="252">
        <f>'FINANCIAL STATEMENTS'!K68/'FINANCIAL STATEMENTS'!K60</f>
        <v>0.80313806137119115</v>
      </c>
      <c r="P79" s="3"/>
      <c r="Q79" s="3"/>
      <c r="R79" s="3"/>
      <c r="S79" s="3"/>
      <c r="T79" s="3"/>
      <c r="U79" s="3"/>
      <c r="V79" s="3"/>
      <c r="W79" s="3"/>
      <c r="X79" s="3"/>
      <c r="Y79" s="3"/>
    </row>
    <row r="80" spans="1:25" ht="14.25" customHeight="1">
      <c r="A80" s="1"/>
      <c r="B80" s="1"/>
      <c r="C80" s="1"/>
      <c r="D80" s="1"/>
      <c r="E80" s="1"/>
      <c r="F80" s="166" t="s">
        <v>334</v>
      </c>
      <c r="G80" s="131"/>
      <c r="H80" s="1"/>
      <c r="I80" s="252">
        <f>'FINANCIAL STATEMENTS'!E68/'FINANCIAL STATEMENTS'!E62</f>
        <v>1.9368525404824497</v>
      </c>
      <c r="J80" s="252">
        <f>'FINANCIAL STATEMENTS'!F68/'FINANCIAL STATEMENTS'!F62</f>
        <v>4.882982991895001</v>
      </c>
      <c r="K80" s="252">
        <f>'FINANCIAL STATEMENTS'!G68/'FINANCIAL STATEMENTS'!G62</f>
        <v>5.9472269301009399</v>
      </c>
      <c r="L80" s="252">
        <f>'FINANCIAL STATEMENTS'!H68/'FINANCIAL STATEMENTS'!H62</f>
        <v>5.7399409539499446</v>
      </c>
      <c r="M80" s="252">
        <f>'FINANCIAL STATEMENTS'!I68/'FINANCIAL STATEMENTS'!I62</f>
        <v>5.1112918216790924</v>
      </c>
      <c r="N80" s="252">
        <f>'FINANCIAL STATEMENTS'!J68/'FINANCIAL STATEMENTS'!J62</f>
        <v>4.5704663180612277</v>
      </c>
      <c r="O80" s="252">
        <f>'FINANCIAL STATEMENTS'!K68/'FINANCIAL STATEMENTS'!K62</f>
        <v>4.0797020844417293</v>
      </c>
      <c r="P80" s="3"/>
      <c r="Q80" s="3"/>
      <c r="R80" s="3"/>
      <c r="S80" s="3"/>
      <c r="T80" s="3"/>
      <c r="U80" s="3"/>
      <c r="V80" s="3"/>
      <c r="W80" s="3"/>
      <c r="X80" s="3"/>
      <c r="Y80" s="3"/>
    </row>
    <row r="81" spans="1:25" ht="14.25" customHeight="1">
      <c r="A81" s="1"/>
      <c r="B81" s="1"/>
      <c r="C81" s="1"/>
      <c r="D81" s="1"/>
      <c r="E81" s="1"/>
      <c r="F81" s="166" t="s">
        <v>335</v>
      </c>
      <c r="G81" s="131"/>
      <c r="H81" s="1"/>
      <c r="I81" s="252" t="e">
        <f>'FINANCIAL STATEMENTS'!E18/'FINANCIAL STATEMENTS'!E23</f>
        <v>#DIV/0!</v>
      </c>
      <c r="J81" s="252" t="e">
        <f>'FINANCIAL STATEMENTS'!F18/'FINANCIAL STATEMENTS'!F23</f>
        <v>#DIV/0!</v>
      </c>
      <c r="K81" s="252" t="e">
        <f>'FINANCIAL STATEMENTS'!G18/'FINANCIAL STATEMENTS'!G23</f>
        <v>#DIV/0!</v>
      </c>
      <c r="L81" s="252" t="e">
        <f>'FINANCIAL STATEMENTS'!H18/'FINANCIAL STATEMENTS'!H23</f>
        <v>#DIV/0!</v>
      </c>
      <c r="M81" s="252" t="e">
        <f>'FINANCIAL STATEMENTS'!I18/'FINANCIAL STATEMENTS'!I23</f>
        <v>#DIV/0!</v>
      </c>
      <c r="N81" s="252" t="e">
        <f>'FINANCIAL STATEMENTS'!J18/'FINANCIAL STATEMENTS'!J23</f>
        <v>#DIV/0!</v>
      </c>
      <c r="O81" s="252" t="e">
        <f>'FINANCIAL STATEMENTS'!K18/'FINANCIAL STATEMENTS'!K23</f>
        <v>#DIV/0!</v>
      </c>
      <c r="P81" s="3"/>
      <c r="Q81" s="3"/>
      <c r="R81" s="3"/>
      <c r="S81" s="3"/>
      <c r="T81" s="3"/>
      <c r="U81" s="3"/>
      <c r="V81" s="3"/>
      <c r="W81" s="3"/>
      <c r="X81" s="3"/>
      <c r="Y81" s="3"/>
    </row>
    <row r="82" spans="1:25" ht="14.25" customHeight="1">
      <c r="A82" s="1"/>
      <c r="B82" s="1"/>
      <c r="C82" s="1"/>
      <c r="D82" s="1"/>
      <c r="E82" s="1"/>
      <c r="F82" s="166" t="s">
        <v>338</v>
      </c>
      <c r="G82" s="131"/>
      <c r="H82" s="1"/>
      <c r="I82" s="252">
        <f>('FINANCIAL STATEMENTS'!E69+'FINANCIAL STATEMENTS'!E72)/'FINANCIAL STATEMENTS'!E62</f>
        <v>0</v>
      </c>
      <c r="J82" s="252">
        <f>('FINANCIAL STATEMENTS'!F69+'FINANCIAL STATEMENTS'!F72)/'FINANCIAL STATEMENTS'!F62</f>
        <v>0</v>
      </c>
      <c r="K82" s="252">
        <f>('FINANCIAL STATEMENTS'!G69+'FINANCIAL STATEMENTS'!G72)/'FINANCIAL STATEMENTS'!G62</f>
        <v>0</v>
      </c>
      <c r="L82" s="252">
        <f>('FINANCIAL STATEMENTS'!H69+'FINANCIAL STATEMENTS'!H72)/'FINANCIAL STATEMENTS'!H62</f>
        <v>0</v>
      </c>
      <c r="M82" s="252">
        <f>('FINANCIAL STATEMENTS'!I69+'FINANCIAL STATEMENTS'!I72)/'FINANCIAL STATEMENTS'!I62</f>
        <v>0</v>
      </c>
      <c r="N82" s="252">
        <f>('FINANCIAL STATEMENTS'!J69+'FINANCIAL STATEMENTS'!J72)/'FINANCIAL STATEMENTS'!J62</f>
        <v>0</v>
      </c>
      <c r="O82" s="252">
        <f>('FINANCIAL STATEMENTS'!K69+'FINANCIAL STATEMENTS'!K72)/'FINANCIAL STATEMENTS'!K62</f>
        <v>0</v>
      </c>
      <c r="P82" s="3"/>
      <c r="Q82" s="3"/>
      <c r="R82" s="3"/>
      <c r="S82" s="3"/>
      <c r="T82" s="3"/>
      <c r="U82" s="3"/>
      <c r="V82" s="3"/>
      <c r="W82" s="3"/>
      <c r="X82" s="3"/>
      <c r="Y82" s="3"/>
    </row>
    <row r="83" spans="1:25" ht="14.25" customHeight="1">
      <c r="A83" s="1"/>
      <c r="B83" s="1"/>
      <c r="C83" s="1"/>
      <c r="D83" s="1"/>
      <c r="E83" s="1"/>
      <c r="F83" s="166"/>
      <c r="G83" s="131"/>
      <c r="H83" s="1"/>
      <c r="I83" s="1"/>
      <c r="J83" s="1"/>
      <c r="K83" s="1"/>
      <c r="L83" s="1"/>
      <c r="M83" s="1"/>
      <c r="N83" s="1"/>
      <c r="O83" s="1"/>
      <c r="P83" s="3"/>
      <c r="Q83" s="3"/>
      <c r="R83" s="3"/>
      <c r="S83" s="3"/>
      <c r="T83" s="3"/>
      <c r="U83" s="3"/>
      <c r="V83" s="3"/>
      <c r="W83" s="3"/>
      <c r="X83" s="3"/>
      <c r="Y83" s="3"/>
    </row>
    <row r="84" spans="1:25" ht="14.25" customHeight="1">
      <c r="A84" s="1"/>
      <c r="B84" s="1"/>
      <c r="C84" s="1"/>
      <c r="D84" s="1"/>
      <c r="E84" s="1"/>
      <c r="F84" s="166"/>
      <c r="G84" s="131"/>
      <c r="H84" s="1"/>
      <c r="I84" s="1"/>
      <c r="J84" s="1"/>
      <c r="K84" s="1"/>
      <c r="L84" s="1"/>
      <c r="M84" s="1"/>
      <c r="N84" s="1"/>
      <c r="O84" s="1"/>
      <c r="P84" s="3"/>
      <c r="Q84" s="3"/>
      <c r="R84" s="3"/>
      <c r="S84" s="3"/>
      <c r="T84" s="3"/>
      <c r="U84" s="3"/>
      <c r="V84" s="3"/>
      <c r="W84" s="3"/>
      <c r="X84" s="3"/>
      <c r="Y84" s="3"/>
    </row>
    <row r="85" spans="1:25" ht="14.25" customHeight="1">
      <c r="A85" s="1"/>
      <c r="B85" s="1"/>
      <c r="C85" s="1"/>
      <c r="D85" s="1"/>
      <c r="E85" s="1"/>
      <c r="F85" s="166" t="s">
        <v>341</v>
      </c>
      <c r="G85" s="131"/>
      <c r="H85" s="1"/>
      <c r="I85" s="256">
        <f>'FINANCIAL STATEMENTS'!E54-'FINANCIAL STATEMENTS'!E70</f>
        <v>51888.666666666672</v>
      </c>
      <c r="J85" s="256">
        <f>'FINANCIAL STATEMENTS'!F54-'FINANCIAL STATEMENTS'!F70</f>
        <v>206941.46666666659</v>
      </c>
      <c r="K85" s="256">
        <f>'FINANCIAL STATEMENTS'!G54-'FINANCIAL STATEMENTS'!G70</f>
        <v>524795.02666666661</v>
      </c>
      <c r="L85" s="256">
        <f>'FINANCIAL STATEMENTS'!H54-'FINANCIAL STATEMENTS'!H70</f>
        <v>1048199.3666666672</v>
      </c>
      <c r="M85" s="256">
        <f>'FINANCIAL STATEMENTS'!I54-'FINANCIAL STATEMENTS'!I70</f>
        <v>1742599.9066666663</v>
      </c>
      <c r="N85" s="256">
        <f>'FINANCIAL STATEMENTS'!J54-'FINANCIAL STATEMENTS'!J70</f>
        <v>2696172.8466666667</v>
      </c>
      <c r="O85" s="256">
        <f>'FINANCIAL STATEMENTS'!K54-'FINANCIAL STATEMENTS'!K70</f>
        <v>3896244.1366666667</v>
      </c>
      <c r="P85" s="3"/>
      <c r="Q85" s="3"/>
      <c r="R85" s="3"/>
      <c r="S85" s="3"/>
      <c r="T85" s="3"/>
      <c r="U85" s="3"/>
      <c r="V85" s="3"/>
      <c r="W85" s="3"/>
      <c r="X85" s="3"/>
      <c r="Y85" s="3"/>
    </row>
    <row r="86" spans="1:25" ht="14.25" customHeight="1">
      <c r="A86" s="1"/>
      <c r="B86" s="1"/>
      <c r="C86" s="1"/>
      <c r="D86" s="1"/>
      <c r="E86" s="1"/>
      <c r="F86" s="166"/>
      <c r="G86" s="131"/>
      <c r="H86" s="1"/>
      <c r="I86" s="256">
        <f t="shared" ref="I86:O86" si="10">I85-H85</f>
        <v>51888.666666666672</v>
      </c>
      <c r="J86" s="256">
        <f t="shared" si="10"/>
        <v>155052.79999999993</v>
      </c>
      <c r="K86" s="256">
        <f t="shared" si="10"/>
        <v>317853.56000000006</v>
      </c>
      <c r="L86" s="256">
        <f t="shared" si="10"/>
        <v>523404.34000000055</v>
      </c>
      <c r="M86" s="256">
        <f t="shared" si="10"/>
        <v>694400.53999999911</v>
      </c>
      <c r="N86" s="256">
        <f t="shared" si="10"/>
        <v>953572.94000000041</v>
      </c>
      <c r="O86" s="256">
        <f t="shared" si="10"/>
        <v>1200071.29</v>
      </c>
      <c r="P86" s="3"/>
      <c r="Q86" s="3"/>
      <c r="R86" s="3"/>
      <c r="S86" s="3"/>
      <c r="T86" s="3"/>
      <c r="U86" s="3"/>
      <c r="V86" s="3"/>
      <c r="W86" s="3"/>
      <c r="X86" s="3"/>
      <c r="Y86" s="3"/>
    </row>
    <row r="87" spans="1:25" ht="14.25" customHeight="1">
      <c r="A87" s="1"/>
      <c r="B87" s="1"/>
      <c r="C87" s="1"/>
      <c r="D87" s="1"/>
      <c r="E87" s="1"/>
      <c r="F87" s="1"/>
      <c r="G87" s="1"/>
      <c r="H87" s="1"/>
      <c r="I87" s="1"/>
      <c r="J87" s="1"/>
      <c r="K87" s="1"/>
      <c r="L87" s="1"/>
      <c r="M87" s="1"/>
      <c r="N87" s="1"/>
      <c r="O87" s="1"/>
      <c r="P87" s="3"/>
      <c r="Q87" s="3"/>
      <c r="R87" s="3"/>
      <c r="S87" s="3"/>
      <c r="T87" s="3"/>
      <c r="U87" s="3"/>
      <c r="V87" s="3"/>
      <c r="W87" s="3"/>
      <c r="X87" s="3"/>
      <c r="Y87" s="3"/>
    </row>
    <row r="88" spans="1:25" ht="20.25" customHeight="1">
      <c r="A88" s="194" t="s">
        <v>343</v>
      </c>
      <c r="B88" s="194"/>
      <c r="C88" s="194"/>
      <c r="D88" s="194"/>
      <c r="E88" s="194"/>
      <c r="F88" s="194"/>
      <c r="G88" s="194"/>
      <c r="H88" s="194"/>
      <c r="I88" s="194"/>
      <c r="J88" s="194"/>
      <c r="K88" s="194"/>
      <c r="L88" s="194"/>
      <c r="M88" s="194"/>
      <c r="N88" s="194"/>
      <c r="O88" s="194"/>
      <c r="P88" s="3"/>
      <c r="Q88" s="3"/>
      <c r="R88" s="3"/>
      <c r="S88" s="3"/>
      <c r="T88" s="3"/>
      <c r="U88" s="3"/>
      <c r="V88" s="3"/>
      <c r="W88" s="3"/>
      <c r="X88" s="3"/>
      <c r="Y88" s="3"/>
    </row>
    <row r="89" spans="1:25" ht="14.25" customHeight="1">
      <c r="A89" s="1"/>
      <c r="B89" s="1"/>
      <c r="C89" s="1"/>
      <c r="D89" s="1"/>
      <c r="E89" s="1"/>
      <c r="F89" s="1"/>
      <c r="G89" s="1"/>
      <c r="H89" s="1"/>
      <c r="I89" s="1"/>
      <c r="J89" s="1"/>
      <c r="K89" s="1"/>
      <c r="L89" s="1"/>
      <c r="M89" s="1"/>
      <c r="N89" s="1"/>
      <c r="O89" s="1"/>
      <c r="P89" s="3"/>
      <c r="Q89" s="3"/>
      <c r="R89" s="3"/>
      <c r="S89" s="3"/>
      <c r="T89" s="3"/>
      <c r="U89" s="3"/>
      <c r="V89" s="3"/>
      <c r="W89" s="3"/>
      <c r="X89" s="3"/>
      <c r="Y89" s="3"/>
    </row>
    <row r="90" spans="1:25" ht="14.25" customHeight="1">
      <c r="A90" s="1"/>
      <c r="B90" s="1"/>
      <c r="C90" s="1"/>
      <c r="D90" s="261" t="e">
        <f>#REF!</f>
        <v>#REF!</v>
      </c>
      <c r="E90" s="1"/>
      <c r="F90" s="1"/>
      <c r="G90" s="1"/>
      <c r="H90" s="1"/>
      <c r="I90" s="1"/>
      <c r="J90" s="1"/>
      <c r="K90" s="1"/>
      <c r="L90" s="1"/>
      <c r="M90" s="1"/>
      <c r="N90" s="1"/>
      <c r="O90" s="1"/>
      <c r="P90" s="3"/>
      <c r="Q90" s="3"/>
      <c r="R90" s="3"/>
      <c r="S90" s="3"/>
      <c r="T90" s="3"/>
      <c r="U90" s="3"/>
      <c r="V90" s="3"/>
      <c r="W90" s="3"/>
      <c r="X90" s="3"/>
      <c r="Y90" s="3"/>
    </row>
    <row r="91" spans="1:25" ht="14.25" customHeight="1">
      <c r="A91" s="1"/>
      <c r="B91" s="1"/>
      <c r="C91" s="235" t="s">
        <v>345</v>
      </c>
      <c r="D91" s="262">
        <f>Op_Ex!G22</f>
        <v>53200</v>
      </c>
      <c r="E91" s="1"/>
      <c r="F91" s="1"/>
      <c r="G91" s="1"/>
      <c r="H91" s="1"/>
      <c r="I91" s="1"/>
      <c r="J91" s="1"/>
      <c r="K91" s="1"/>
      <c r="L91" s="1"/>
      <c r="M91" s="1"/>
      <c r="N91" s="1"/>
      <c r="O91" s="1"/>
      <c r="P91" s="3"/>
      <c r="Q91" s="3"/>
      <c r="R91" s="3"/>
      <c r="S91" s="3"/>
      <c r="T91" s="3"/>
      <c r="U91" s="3"/>
      <c r="V91" s="3"/>
      <c r="W91" s="3"/>
      <c r="X91" s="3"/>
      <c r="Y91" s="3"/>
    </row>
    <row r="92" spans="1:25" ht="14.25" customHeight="1">
      <c r="A92" s="1"/>
      <c r="B92" s="1"/>
      <c r="C92" s="235" t="s">
        <v>347</v>
      </c>
      <c r="D92" s="262">
        <v>0</v>
      </c>
      <c r="E92" s="1"/>
      <c r="F92" s="1"/>
      <c r="G92" s="1"/>
      <c r="H92" s="1"/>
      <c r="I92" s="1"/>
      <c r="J92" s="1"/>
      <c r="K92" s="1"/>
      <c r="L92" s="1"/>
      <c r="M92" s="1"/>
      <c r="N92" s="1"/>
      <c r="O92" s="1"/>
      <c r="P92" s="3"/>
      <c r="Q92" s="3"/>
      <c r="R92" s="3"/>
      <c r="S92" s="3"/>
      <c r="T92" s="3"/>
      <c r="U92" s="3"/>
      <c r="V92" s="3"/>
      <c r="W92" s="3"/>
      <c r="X92" s="3"/>
      <c r="Y92" s="3"/>
    </row>
    <row r="93" spans="1:25" ht="14.25" customHeight="1">
      <c r="A93" s="1"/>
      <c r="B93" s="1"/>
      <c r="C93" s="235" t="s">
        <v>348</v>
      </c>
      <c r="D93" s="262">
        <v>1</v>
      </c>
      <c r="E93" s="1"/>
      <c r="F93" s="1"/>
      <c r="G93" s="1"/>
      <c r="H93" s="1"/>
      <c r="I93" s="1"/>
      <c r="J93" s="1"/>
      <c r="K93" s="1"/>
      <c r="L93" s="1"/>
      <c r="M93" s="1"/>
      <c r="N93" s="1"/>
      <c r="O93" s="1"/>
      <c r="P93" s="3"/>
      <c r="Q93" s="3"/>
      <c r="R93" s="3"/>
      <c r="S93" s="3"/>
      <c r="T93" s="3"/>
      <c r="U93" s="3"/>
      <c r="V93" s="3"/>
      <c r="W93" s="3"/>
      <c r="X93" s="3"/>
      <c r="Y93" s="3"/>
    </row>
    <row r="94" spans="1:25" ht="14.25" customHeight="1">
      <c r="A94" s="1"/>
      <c r="B94" s="1"/>
      <c r="C94" s="235" t="s">
        <v>349</v>
      </c>
      <c r="D94" s="264">
        <f>ROUND(D91/(D93-D92),0)</f>
        <v>53200</v>
      </c>
      <c r="E94" s="1"/>
      <c r="F94" s="1"/>
      <c r="G94" s="1"/>
      <c r="H94" s="1"/>
      <c r="I94" s="1"/>
      <c r="J94" s="1"/>
      <c r="K94" s="1"/>
      <c r="L94" s="1"/>
      <c r="M94" s="1"/>
      <c r="N94" s="1"/>
      <c r="O94" s="1"/>
      <c r="P94" s="3"/>
      <c r="Q94" s="3"/>
      <c r="R94" s="3"/>
      <c r="S94" s="3"/>
      <c r="T94" s="3"/>
      <c r="U94" s="3"/>
      <c r="V94" s="3"/>
      <c r="W94" s="3"/>
      <c r="X94" s="3"/>
      <c r="Y94" s="3"/>
    </row>
    <row r="95" spans="1:25" ht="14.25" customHeight="1">
      <c r="A95" s="1"/>
      <c r="B95" s="1"/>
      <c r="C95" s="235" t="s">
        <v>350</v>
      </c>
      <c r="D95" s="265">
        <f>D94*D93</f>
        <v>53200</v>
      </c>
      <c r="E95" s="1"/>
      <c r="F95" s="1"/>
      <c r="G95" s="1"/>
      <c r="H95" s="1"/>
      <c r="I95" s="1"/>
      <c r="J95" s="1"/>
      <c r="K95" s="1"/>
      <c r="L95" s="1"/>
      <c r="M95" s="1"/>
      <c r="N95" s="1"/>
      <c r="O95" s="1"/>
      <c r="P95" s="3"/>
      <c r="Q95" s="3"/>
      <c r="R95" s="3"/>
      <c r="S95" s="3"/>
      <c r="T95" s="3"/>
      <c r="U95" s="3"/>
      <c r="V95" s="3"/>
      <c r="W95" s="3"/>
      <c r="X95" s="3"/>
      <c r="Y95" s="3"/>
    </row>
    <row r="96" spans="1:25" ht="14.25" customHeight="1">
      <c r="A96" s="1"/>
      <c r="B96" s="1"/>
      <c r="C96" s="1"/>
      <c r="D96" s="1"/>
      <c r="E96" s="1"/>
      <c r="F96" s="1"/>
      <c r="G96" s="1"/>
      <c r="H96" s="1"/>
      <c r="I96" s="1"/>
      <c r="J96" s="1"/>
      <c r="K96" s="1"/>
      <c r="L96" s="1"/>
      <c r="M96" s="1"/>
      <c r="N96" s="1"/>
      <c r="O96" s="1"/>
      <c r="P96" s="3"/>
      <c r="Q96" s="3"/>
      <c r="R96" s="3"/>
      <c r="S96" s="3"/>
      <c r="T96" s="3"/>
      <c r="U96" s="3"/>
      <c r="V96" s="3"/>
      <c r="W96" s="3"/>
      <c r="X96" s="3"/>
      <c r="Y96" s="3"/>
    </row>
    <row r="97" spans="1:25" ht="14.25" customHeight="1">
      <c r="A97" s="1"/>
      <c r="B97" s="1"/>
      <c r="C97" s="1"/>
      <c r="D97" s="261" t="e">
        <f>#REF!</f>
        <v>#REF!</v>
      </c>
      <c r="E97" s="1"/>
      <c r="F97" s="1"/>
      <c r="G97" s="1"/>
      <c r="H97" s="1"/>
      <c r="I97" s="1"/>
      <c r="J97" s="1"/>
      <c r="K97" s="1"/>
      <c r="L97" s="1"/>
      <c r="M97" s="1"/>
      <c r="N97" s="1"/>
      <c r="O97" s="1"/>
      <c r="P97" s="3"/>
      <c r="Q97" s="3"/>
      <c r="R97" s="3"/>
      <c r="S97" s="3"/>
      <c r="T97" s="3"/>
      <c r="U97" s="3"/>
      <c r="V97" s="3"/>
      <c r="W97" s="3"/>
      <c r="X97" s="3"/>
      <c r="Y97" s="3"/>
    </row>
    <row r="98" spans="1:25" ht="14.25" customHeight="1">
      <c r="A98" s="1"/>
      <c r="B98" s="1"/>
      <c r="C98" s="235" t="s">
        <v>345</v>
      </c>
      <c r="D98" s="262">
        <f>Op_Ex!G22</f>
        <v>53200</v>
      </c>
      <c r="E98" s="1"/>
      <c r="F98" s="1"/>
      <c r="G98" s="1"/>
      <c r="H98" s="1"/>
      <c r="I98" s="1"/>
      <c r="J98" s="1"/>
      <c r="K98" s="1"/>
      <c r="L98" s="1"/>
      <c r="M98" s="1"/>
      <c r="N98" s="1"/>
      <c r="O98" s="1"/>
      <c r="P98" s="3"/>
      <c r="Q98" s="3"/>
      <c r="R98" s="3"/>
      <c r="S98" s="3"/>
      <c r="T98" s="3"/>
      <c r="U98" s="3"/>
      <c r="V98" s="3"/>
      <c r="W98" s="3"/>
      <c r="X98" s="3"/>
      <c r="Y98" s="3"/>
    </row>
    <row r="99" spans="1:25" ht="14.25" customHeight="1">
      <c r="A99" s="1"/>
      <c r="B99" s="1"/>
      <c r="C99" s="235" t="s">
        <v>347</v>
      </c>
      <c r="D99" s="262">
        <v>0</v>
      </c>
      <c r="E99" s="1"/>
      <c r="F99" s="1"/>
      <c r="G99" s="1"/>
      <c r="H99" s="1"/>
      <c r="I99" s="1"/>
      <c r="J99" s="1"/>
      <c r="K99" s="1"/>
      <c r="L99" s="1"/>
      <c r="M99" s="1"/>
      <c r="N99" s="1"/>
      <c r="O99" s="1"/>
      <c r="P99" s="3"/>
      <c r="Q99" s="3"/>
      <c r="R99" s="3"/>
      <c r="S99" s="3"/>
      <c r="T99" s="3"/>
      <c r="U99" s="3"/>
      <c r="V99" s="3"/>
      <c r="W99" s="3"/>
      <c r="X99" s="3"/>
      <c r="Y99" s="3"/>
    </row>
    <row r="100" spans="1:25" ht="14.25" customHeight="1">
      <c r="A100" s="1"/>
      <c r="B100" s="1"/>
      <c r="C100" s="235" t="s">
        <v>348</v>
      </c>
      <c r="D100" s="262">
        <v>1</v>
      </c>
      <c r="E100" s="1"/>
      <c r="F100" s="1"/>
      <c r="G100" s="1"/>
      <c r="H100" s="1"/>
      <c r="I100" s="1"/>
      <c r="J100" s="1"/>
      <c r="K100" s="1"/>
      <c r="L100" s="1"/>
      <c r="M100" s="1"/>
      <c r="N100" s="1"/>
      <c r="O100" s="1"/>
      <c r="P100" s="3"/>
      <c r="Q100" s="3"/>
      <c r="R100" s="3"/>
      <c r="S100" s="3"/>
      <c r="T100" s="3"/>
      <c r="U100" s="3"/>
      <c r="V100" s="3"/>
      <c r="W100" s="3"/>
      <c r="X100" s="3"/>
      <c r="Y100" s="3"/>
    </row>
    <row r="101" spans="1:25" ht="14.25" customHeight="1">
      <c r="A101" s="1"/>
      <c r="B101" s="1"/>
      <c r="C101" s="235" t="s">
        <v>349</v>
      </c>
      <c r="D101" s="264">
        <f>ROUND(D98/(D100-D99),0)</f>
        <v>53200</v>
      </c>
      <c r="E101" s="1"/>
      <c r="F101" s="1"/>
      <c r="G101" s="1"/>
      <c r="H101" s="1"/>
      <c r="I101" s="1"/>
      <c r="J101" s="1"/>
      <c r="K101" s="1"/>
      <c r="L101" s="1"/>
      <c r="M101" s="1"/>
      <c r="N101" s="1"/>
      <c r="O101" s="1"/>
      <c r="P101" s="3"/>
      <c r="Q101" s="3"/>
      <c r="R101" s="3"/>
      <c r="S101" s="3"/>
      <c r="T101" s="3"/>
      <c r="U101" s="3"/>
      <c r="V101" s="3"/>
      <c r="W101" s="3"/>
      <c r="X101" s="3"/>
      <c r="Y101" s="3"/>
    </row>
    <row r="102" spans="1:25" ht="14.25" customHeight="1">
      <c r="A102" s="1"/>
      <c r="B102" s="1"/>
      <c r="C102" s="235" t="s">
        <v>350</v>
      </c>
      <c r="D102" s="265">
        <f>D101*D100</f>
        <v>53200</v>
      </c>
      <c r="E102" s="1"/>
      <c r="F102" s="1"/>
      <c r="G102" s="1"/>
      <c r="H102" s="1"/>
      <c r="I102" s="1"/>
      <c r="J102" s="1"/>
      <c r="K102" s="1"/>
      <c r="L102" s="1"/>
      <c r="M102" s="1"/>
      <c r="N102" s="1"/>
      <c r="O102" s="1"/>
      <c r="P102" s="3"/>
      <c r="Q102" s="3"/>
      <c r="R102" s="3"/>
      <c r="S102" s="3"/>
      <c r="T102" s="3"/>
      <c r="U102" s="3"/>
      <c r="V102" s="3"/>
      <c r="W102" s="3"/>
      <c r="X102" s="3"/>
      <c r="Y102" s="3"/>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User Guide</vt:lpstr>
      <vt:lpstr>Start-up</vt:lpstr>
      <vt:lpstr>Op_Ex</vt:lpstr>
      <vt:lpstr>Op_Inc</vt:lpstr>
      <vt:lpstr>Cap_Ex</vt:lpstr>
      <vt:lpstr>FINANCIAL STATEMENTS</vt:lpstr>
      <vt:lpstr>REPORTING</vt:lpstr>
      <vt:lpstr>profile</vt:lpstr>
      <vt:lpstr>Debt</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praxi-user1</dc:creator>
  <cp:lastModifiedBy>praxi-user1</cp:lastModifiedBy>
  <dcterms:created xsi:type="dcterms:W3CDTF">2018-05-10T11:12:13Z</dcterms:created>
  <dcterms:modified xsi:type="dcterms:W3CDTF">2018-05-10T11:12:13Z</dcterms:modified>
</cp:coreProperties>
</file>