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<sst xmlns="http://schemas.openxmlformats.org/spreadsheetml/2006/main" count="75" uniqueCount="63">
  <si>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Οι απαντήσεις για την αποτελεσματικότητα του παυσίπονου ήταν:</t>
  </si>
  <si>
    <t>Ομάδα "i"</t>
  </si>
  <si>
    <t>Καθόλου</t>
  </si>
  <si>
    <t>Μικρή</t>
  </si>
  <si>
    <t>Καλή</t>
  </si>
  <si>
    <t>Πολύ καλή</t>
  </si>
  <si>
    <t>Σύνολο</t>
  </si>
  <si>
    <t>Κατηγορία "j"</t>
  </si>
  <si>
    <t>Aspirin</t>
  </si>
  <si>
    <t>Placebo</t>
  </si>
  <si>
    <t>Ισχ. Δ. Ibu</t>
  </si>
  <si>
    <t>Ασθ. Δ. Ibu</t>
  </si>
  <si>
    <t>Ισχυρή και ασθενής δόση του παυσίπονου Ibuprofen, Aspirin και</t>
  </si>
  <si>
    <t>Placebo χορηγήθηκαν σε 4 ομάδες ασθενών για μια οδοντιατρική πράξη.</t>
  </si>
  <si>
    <r>
      <t>e</t>
    </r>
    <r>
      <rPr>
        <vertAlign val="subscript"/>
        <sz val="12"/>
        <rFont val="Arial"/>
        <family val="2"/>
      </rPr>
      <t>11=</t>
    </r>
  </si>
  <si>
    <r>
      <t>e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</si>
  <si>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13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</si>
  <si>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14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</si>
  <si>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15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</si>
  <si>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21=</t>
    </r>
  </si>
  <si>
    <r>
      <t>e</t>
    </r>
    <r>
      <rPr>
        <vertAlign val="subscript"/>
        <sz val="12"/>
        <rFont val="Arial"/>
        <family val="2"/>
      </rPr>
      <t>22=</t>
    </r>
  </si>
  <si>
    <r>
      <t>e</t>
    </r>
    <r>
      <rPr>
        <vertAlign val="subscript"/>
        <sz val="12"/>
        <rFont val="Arial"/>
        <family val="2"/>
      </rPr>
      <t>23=</t>
    </r>
  </si>
  <si>
    <r>
      <t>e</t>
    </r>
    <r>
      <rPr>
        <vertAlign val="subscript"/>
        <sz val="12"/>
        <rFont val="Arial"/>
        <family val="2"/>
      </rPr>
      <t>24=</t>
    </r>
  </si>
  <si>
    <r>
      <t>e</t>
    </r>
    <r>
      <rPr>
        <vertAlign val="subscript"/>
        <sz val="12"/>
        <rFont val="Arial"/>
        <family val="2"/>
      </rPr>
      <t>25=</t>
    </r>
  </si>
  <si>
    <r>
      <t>e</t>
    </r>
    <r>
      <rPr>
        <vertAlign val="subscript"/>
        <sz val="12"/>
        <rFont val="Arial"/>
        <family val="2"/>
      </rPr>
      <t>31=</t>
    </r>
  </si>
  <si>
    <r>
      <t>e</t>
    </r>
    <r>
      <rPr>
        <vertAlign val="subscript"/>
        <sz val="12"/>
        <rFont val="Arial"/>
        <family val="2"/>
      </rPr>
      <t>32=</t>
    </r>
  </si>
  <si>
    <r>
      <t>e</t>
    </r>
    <r>
      <rPr>
        <vertAlign val="subscript"/>
        <sz val="12"/>
        <rFont val="Arial"/>
        <family val="2"/>
      </rPr>
      <t>33=</t>
    </r>
  </si>
  <si>
    <r>
      <t>e</t>
    </r>
    <r>
      <rPr>
        <vertAlign val="subscript"/>
        <sz val="12"/>
        <rFont val="Arial"/>
        <family val="2"/>
      </rPr>
      <t>34=</t>
    </r>
  </si>
  <si>
    <r>
      <t>e</t>
    </r>
    <r>
      <rPr>
        <vertAlign val="subscript"/>
        <sz val="12"/>
        <rFont val="Arial"/>
        <family val="2"/>
      </rPr>
      <t>35=</t>
    </r>
  </si>
  <si>
    <r>
      <t>e</t>
    </r>
    <r>
      <rPr>
        <vertAlign val="subscript"/>
        <sz val="12"/>
        <rFont val="Arial"/>
        <family val="2"/>
      </rPr>
      <t>41=</t>
    </r>
  </si>
  <si>
    <r>
      <t>e</t>
    </r>
    <r>
      <rPr>
        <vertAlign val="subscript"/>
        <sz val="12"/>
        <rFont val="Arial"/>
        <family val="2"/>
      </rPr>
      <t>42=</t>
    </r>
  </si>
  <si>
    <r>
      <t>e</t>
    </r>
    <r>
      <rPr>
        <vertAlign val="subscript"/>
        <sz val="12"/>
        <rFont val="Arial"/>
        <family val="2"/>
      </rPr>
      <t>43=</t>
    </r>
  </si>
  <si>
    <r>
      <t>e</t>
    </r>
    <r>
      <rPr>
        <vertAlign val="subscript"/>
        <sz val="12"/>
        <rFont val="Arial"/>
        <family val="2"/>
      </rPr>
      <t>44=</t>
    </r>
  </si>
  <si>
    <r>
      <t>e</t>
    </r>
    <r>
      <rPr>
        <vertAlign val="subscript"/>
        <sz val="12"/>
        <rFont val="Arial"/>
        <family val="2"/>
      </rPr>
      <t>45=</t>
    </r>
  </si>
  <si>
    <t xml:space="preserve"> "καθόλου", "μικρή", "μέτρια", "καλή" και "πολύ καλή"</t>
  </si>
  <si>
    <t>Μέτρια</t>
  </si>
  <si>
    <t>Επειδή δεν είναι όλες οι αναμενόμενες αναλογίες &gt; 5, συμπτύσσουμε τις κατηγορίες "καθόλου"</t>
  </si>
  <si>
    <t xml:space="preserve"> και "μικρή" σε "λίγη"</t>
  </si>
  <si>
    <t>Λίγη</t>
  </si>
  <si>
    <t>β.ε. = (4-1)x(4-1) = 9</t>
  </si>
  <si>
    <r>
      <t>X</t>
    </r>
    <r>
      <rPr>
        <b/>
        <i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33.08</t>
    </r>
  </si>
  <si>
    <r>
      <t>&gt; χ</t>
    </r>
    <r>
      <rPr>
        <b/>
        <vertAlign val="subscript"/>
        <sz val="12"/>
        <rFont val="Arial"/>
        <family val="2"/>
      </rPr>
      <t>0.95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16.92</t>
    </r>
  </si>
  <si>
    <t>Σε 4 ομάδες ασθενών με συγκεκριμένους πόνους δώθηκε δόση αναλγητικού</t>
  </si>
  <si>
    <t>και τα αποτελέσματα κατηγοριοποιήθηκαν στον πίνακα που ακολουθεί.</t>
  </si>
  <si>
    <t>Έχουν τα φάρμακα το ίδιο ποσοστό επιτυχίας;</t>
  </si>
  <si>
    <r>
      <t>e</t>
    </r>
    <r>
      <rPr>
        <vertAlign val="subscript"/>
        <sz val="14"/>
        <rFont val="Arial"/>
        <family val="2"/>
      </rPr>
      <t>11=</t>
    </r>
  </si>
  <si>
    <r>
      <t>e</t>
    </r>
    <r>
      <rPr>
        <vertAlign val="subscript"/>
        <sz val="14"/>
        <rFont val="Arial"/>
        <family val="2"/>
      </rPr>
      <t>12</t>
    </r>
    <r>
      <rPr>
        <sz val="14"/>
        <rFont val="Arial"/>
        <family val="2"/>
      </rPr>
      <t>=</t>
    </r>
  </si>
  <si>
    <r>
      <t>e</t>
    </r>
    <r>
      <rPr>
        <vertAlign val="subscript"/>
        <sz val="14"/>
        <rFont val="Arial"/>
        <family val="2"/>
      </rPr>
      <t>13</t>
    </r>
    <r>
      <rPr>
        <sz val="14"/>
        <rFont val="Arial"/>
        <family val="2"/>
      </rPr>
      <t>=</t>
    </r>
  </si>
  <si>
    <r>
      <t>e</t>
    </r>
    <r>
      <rPr>
        <vertAlign val="subscript"/>
        <sz val="14"/>
        <rFont val="Arial"/>
        <family val="2"/>
      </rPr>
      <t>14</t>
    </r>
    <r>
      <rPr>
        <sz val="14"/>
        <rFont val="Arial"/>
        <family val="2"/>
      </rPr>
      <t>=</t>
    </r>
  </si>
  <si>
    <r>
      <t>e</t>
    </r>
    <r>
      <rPr>
        <vertAlign val="subscript"/>
        <sz val="14"/>
        <rFont val="Arial"/>
        <family val="2"/>
      </rPr>
      <t>21=</t>
    </r>
  </si>
  <si>
    <r>
      <t>e</t>
    </r>
    <r>
      <rPr>
        <vertAlign val="subscript"/>
        <sz val="14"/>
        <rFont val="Arial"/>
        <family val="2"/>
      </rPr>
      <t>22=</t>
    </r>
  </si>
  <si>
    <r>
      <t>e</t>
    </r>
    <r>
      <rPr>
        <vertAlign val="subscript"/>
        <sz val="14"/>
        <rFont val="Arial"/>
        <family val="2"/>
      </rPr>
      <t>23=</t>
    </r>
  </si>
  <si>
    <r>
      <t>e</t>
    </r>
    <r>
      <rPr>
        <vertAlign val="subscript"/>
        <sz val="14"/>
        <rFont val="Arial"/>
        <family val="2"/>
      </rPr>
      <t>24=</t>
    </r>
  </si>
  <si>
    <r>
      <t>e</t>
    </r>
    <r>
      <rPr>
        <vertAlign val="subscript"/>
        <sz val="14"/>
        <rFont val="Arial"/>
        <family val="2"/>
      </rPr>
      <t>31=</t>
    </r>
  </si>
  <si>
    <r>
      <t>e</t>
    </r>
    <r>
      <rPr>
        <vertAlign val="subscript"/>
        <sz val="14"/>
        <rFont val="Arial"/>
        <family val="2"/>
      </rPr>
      <t>32=</t>
    </r>
  </si>
  <si>
    <r>
      <t>e</t>
    </r>
    <r>
      <rPr>
        <vertAlign val="subscript"/>
        <sz val="14"/>
        <rFont val="Arial"/>
        <family val="2"/>
      </rPr>
      <t>33=</t>
    </r>
  </si>
  <si>
    <r>
      <t>e</t>
    </r>
    <r>
      <rPr>
        <vertAlign val="subscript"/>
        <sz val="14"/>
        <rFont val="Arial"/>
        <family val="2"/>
      </rPr>
      <t>34=</t>
    </r>
  </si>
  <si>
    <r>
      <t>e</t>
    </r>
    <r>
      <rPr>
        <vertAlign val="subscript"/>
        <sz val="14"/>
        <rFont val="Arial"/>
        <family val="2"/>
      </rPr>
      <t>41=</t>
    </r>
  </si>
  <si>
    <r>
      <t>e</t>
    </r>
    <r>
      <rPr>
        <vertAlign val="subscript"/>
        <sz val="14"/>
        <rFont val="Arial"/>
        <family val="2"/>
      </rPr>
      <t>42=</t>
    </r>
  </si>
  <si>
    <r>
      <t>e</t>
    </r>
    <r>
      <rPr>
        <vertAlign val="subscript"/>
        <sz val="14"/>
        <rFont val="Arial"/>
        <family val="2"/>
      </rPr>
      <t>43=</t>
    </r>
  </si>
  <si>
    <r>
      <t>e</t>
    </r>
    <r>
      <rPr>
        <vertAlign val="subscript"/>
        <sz val="14"/>
        <rFont val="Arial"/>
        <family val="2"/>
      </rPr>
      <t>44=</t>
    </r>
  </si>
  <si>
    <t>Αναμενόμενες συχνότητες</t>
  </si>
  <si>
    <t>όλες &gt; 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</si>
</sst>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bscript"/>
      <sz val="14"/>
      <name val="Arial"/>
      <family val="2"/>
    </font>
    <font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172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3.28125" style="0" customWidth="1"/>
    <col min="2" max="2" width="10.8515625" style="0" customWidth="1"/>
    <col min="5" max="5" width="7.8515625" style="0" customWidth="1"/>
    <col min="6" max="6" width="12.140625" style="0" customWidth="1"/>
    <col min="9" max="9" width="14.421875" style="0" customWidth="1"/>
    <col min="12" max="13" width="10.140625" style="0" customWidth="1"/>
  </cols>
  <sheetData>
    <row r="1" spans="1:8" ht="18">
      <c r="A1" s="18" t="s">
        <v>12</v>
      </c>
      <c r="B1" s="1"/>
      <c r="C1" s="1"/>
      <c r="D1" s="1"/>
      <c r="E1" s="1"/>
      <c r="F1" s="1"/>
      <c r="G1" s="1"/>
      <c r="H1" s="1"/>
    </row>
    <row r="2" spans="1:8" ht="18">
      <c r="A2" s="18" t="s">
        <v>13</v>
      </c>
      <c r="B2" s="1"/>
      <c r="C2" s="1"/>
      <c r="D2" s="1"/>
      <c r="E2" s="1"/>
      <c r="F2" s="1"/>
      <c r="G2" s="1"/>
      <c r="H2" s="1"/>
    </row>
    <row r="3" spans="1:8" ht="18">
      <c r="A3" s="18" t="s">
        <v>0</v>
      </c>
      <c r="B3" s="1"/>
      <c r="C3" s="1"/>
      <c r="D3" s="1"/>
      <c r="E3" s="1"/>
      <c r="F3" s="1"/>
      <c r="G3" s="1"/>
      <c r="H3" s="1"/>
    </row>
    <row r="4" spans="1:8" ht="18">
      <c r="A4" s="18" t="s">
        <v>34</v>
      </c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.75" thickBot="1">
      <c r="A6" s="1"/>
      <c r="B6" s="1"/>
      <c r="C6" s="1"/>
      <c r="D6" s="1"/>
      <c r="E6" s="1"/>
      <c r="F6" s="1"/>
      <c r="G6" s="1"/>
      <c r="H6" s="1"/>
    </row>
    <row r="7" spans="1:8" ht="21" customHeight="1" thickBot="1">
      <c r="A7" s="1"/>
      <c r="B7" s="15" t="s">
        <v>7</v>
      </c>
      <c r="C7" s="16"/>
      <c r="D7" s="16"/>
      <c r="E7" s="16"/>
      <c r="F7" s="17"/>
      <c r="G7" s="1"/>
      <c r="H7" s="1"/>
    </row>
    <row r="8" spans="1:8" ht="20.25" customHeight="1" thickBot="1">
      <c r="A8" s="3" t="s">
        <v>1</v>
      </c>
      <c r="B8" s="3" t="s">
        <v>2</v>
      </c>
      <c r="C8" s="3" t="s">
        <v>3</v>
      </c>
      <c r="D8" s="3" t="s">
        <v>35</v>
      </c>
      <c r="E8" s="3" t="s">
        <v>4</v>
      </c>
      <c r="F8" s="3" t="s">
        <v>5</v>
      </c>
      <c r="G8" s="3" t="s">
        <v>6</v>
      </c>
      <c r="H8" s="1"/>
    </row>
    <row r="9" spans="1:13" ht="20.25" customHeight="1">
      <c r="A9" s="4" t="s">
        <v>10</v>
      </c>
      <c r="B9" s="7">
        <v>1</v>
      </c>
      <c r="C9" s="7">
        <v>3</v>
      </c>
      <c r="D9" s="7">
        <v>5</v>
      </c>
      <c r="E9" s="7">
        <v>25</v>
      </c>
      <c r="F9" s="7">
        <v>52</v>
      </c>
      <c r="G9" s="7">
        <v>86</v>
      </c>
      <c r="H9" s="1"/>
      <c r="I9" s="33">
        <f>(B$9+B$10+B$11+B$12)*($B9+$C9+$D9+$E9+$F9)/$G$13</f>
        <v>0.4712328767123288</v>
      </c>
      <c r="J9" s="33">
        <f>(C$9+C$10+C$11+C$12)*($B9+$C9+$D9+$E9+$F9)/$G$13</f>
        <v>7.304109589041096</v>
      </c>
      <c r="K9" s="33">
        <f>(D$9+D$10+D$11+D$12)*($B9+$C9+$D9+$E9+$F9)/$G$13</f>
        <v>8.482191780821918</v>
      </c>
      <c r="L9" s="33">
        <f>(E$9+E$10+E$11+E$12)*($B9+$C9+$D9+$E9+$F9)/$G$13</f>
        <v>24.504109589041096</v>
      </c>
      <c r="M9" s="33">
        <f>(F$9+F$10+F$11+F$12)*($B9+$C9+$D9+$E9+$F9)/$G$13</f>
        <v>45.23835616438356</v>
      </c>
    </row>
    <row r="10" spans="1:13" ht="19.5" customHeight="1">
      <c r="A10" s="5" t="s">
        <v>11</v>
      </c>
      <c r="B10" s="8">
        <v>0</v>
      </c>
      <c r="C10" s="8">
        <v>6</v>
      </c>
      <c r="D10" s="8">
        <v>10</v>
      </c>
      <c r="E10" s="8">
        <v>17</v>
      </c>
      <c r="F10" s="8">
        <v>61</v>
      </c>
      <c r="G10" s="8">
        <v>94</v>
      </c>
      <c r="H10" s="1"/>
      <c r="I10" s="33">
        <f>(B$9+B$10+B$11+B$12)*($B10+$C10+$D10+$E10+$F10)/$G$13</f>
        <v>0.5150684931506849</v>
      </c>
      <c r="J10" s="33">
        <f>(C$9+C$10+C$11+C$12)*($B10+$C10+$D10+$E10+$F10)/$G$13</f>
        <v>7.983561643835617</v>
      </c>
      <c r="K10" s="33">
        <f>(D$9+D$10+D$11+D$12)*($B10+$C10+$D10+$E10+$F10)/$G$13</f>
        <v>9.271232876712329</v>
      </c>
      <c r="L10" s="33">
        <f>(E$9+E$10+E$11+E$12)*($B10+$C10+$D10+$E10+$F10)/$G$13</f>
        <v>26.783561643835615</v>
      </c>
      <c r="M10" s="33">
        <f>(F$9+F$10+F$11+F$12)*($B10+$C10+$D10+$E10+$F10)/$G$13</f>
        <v>49.446575342465756</v>
      </c>
    </row>
    <row r="11" spans="1:13" ht="19.5" customHeight="1">
      <c r="A11" s="5" t="s">
        <v>8</v>
      </c>
      <c r="B11" s="8">
        <v>1</v>
      </c>
      <c r="C11" s="8">
        <v>4</v>
      </c>
      <c r="D11" s="8">
        <v>11</v>
      </c>
      <c r="E11" s="8">
        <v>25</v>
      </c>
      <c r="F11" s="8">
        <v>47</v>
      </c>
      <c r="G11" s="8">
        <v>88</v>
      </c>
      <c r="H11" s="1"/>
      <c r="I11" s="33">
        <f>(B$9+B$10+B$11+B$12)*($B11+$C11+$D11+$E11+$F11)/$G$13</f>
        <v>0.4821917808219178</v>
      </c>
      <c r="J11" s="33">
        <f>(C$9+C$10+C$11+C$12)*($B11+$C11+$D11+$E11+$F11)/$G$13</f>
        <v>7.473972602739726</v>
      </c>
      <c r="K11" s="33">
        <f>(D$9+D$10+D$11+D$12)*($B11+$C11+$D11+$E11+$F11)/$G$13</f>
        <v>8.67945205479452</v>
      </c>
      <c r="L11" s="33">
        <f>(E$9+E$10+E$11+E$12)*($B11+$C11+$D11+$E11+$F11)/$G$13</f>
        <v>25.073972602739726</v>
      </c>
      <c r="M11" s="33">
        <f>(F$9+F$10+F$11+F$12)*($B11+$C11+$D11+$E11+$F11)/$G$13</f>
        <v>46.29041095890411</v>
      </c>
    </row>
    <row r="12" spans="1:13" ht="21.75" customHeight="1" thickBot="1">
      <c r="A12" s="6" t="s">
        <v>9</v>
      </c>
      <c r="B12" s="8">
        <v>0</v>
      </c>
      <c r="C12" s="8">
        <v>18</v>
      </c>
      <c r="D12" s="8">
        <v>10</v>
      </c>
      <c r="E12" s="8">
        <v>37</v>
      </c>
      <c r="F12" s="8">
        <v>32</v>
      </c>
      <c r="G12" s="8">
        <v>97</v>
      </c>
      <c r="H12" s="1"/>
      <c r="I12" s="33">
        <f>(B$9+B$10+B$11+B$12)*($B12+$C12+$D12+$E12+$F12)/$G$13</f>
        <v>0.5315068493150685</v>
      </c>
      <c r="J12" s="33">
        <f>(C$9+C$10+C$11+C$12)*($B12+$C12+$D12+$E12+$F12)/$G$13</f>
        <v>8.238356164383562</v>
      </c>
      <c r="K12" s="33">
        <f>(D$9+D$10+D$11+D$12)*($B12+$C12+$D12+$E12+$F12)/$G$13</f>
        <v>9.567123287671233</v>
      </c>
      <c r="L12" s="33">
        <f>(E$9+E$10+E$11+E$12)*($B12+$C12+$D12+$E12+$F12)/$G$13</f>
        <v>27.638356164383563</v>
      </c>
      <c r="M12" s="33">
        <f>(F$9+F$10+F$11+F$12)*($B12+$C12+$D12+$E12+$F12)/$G$13</f>
        <v>51.02465753424657</v>
      </c>
    </row>
    <row r="13" spans="1:8" ht="21.75" customHeight="1" thickBot="1">
      <c r="A13" s="2" t="s">
        <v>6</v>
      </c>
      <c r="B13" s="9">
        <v>2</v>
      </c>
      <c r="C13" s="9">
        <v>31</v>
      </c>
      <c r="D13" s="9">
        <v>36</v>
      </c>
      <c r="E13" s="9">
        <v>104</v>
      </c>
      <c r="F13" s="9">
        <v>192</v>
      </c>
      <c r="G13" s="9">
        <v>365</v>
      </c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10" ht="19.5">
      <c r="A16" s="10" t="s">
        <v>14</v>
      </c>
      <c r="B16" s="11">
        <f>2*86/365</f>
        <v>0.4712328767123288</v>
      </c>
      <c r="C16" s="10" t="s">
        <v>15</v>
      </c>
      <c r="D16" s="11">
        <f>31*86/365</f>
        <v>7.304109589041096</v>
      </c>
      <c r="E16" s="10" t="s">
        <v>16</v>
      </c>
      <c r="F16" s="11">
        <f>36*86/365</f>
        <v>8.482191780821918</v>
      </c>
      <c r="G16" s="10" t="s">
        <v>17</v>
      </c>
      <c r="H16" s="11">
        <f>104*86/365</f>
        <v>24.504109589041096</v>
      </c>
      <c r="I16" s="10" t="s">
        <v>18</v>
      </c>
      <c r="J16" s="11">
        <f>192*86/365</f>
        <v>45.23835616438356</v>
      </c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10" ht="19.5">
      <c r="A18" s="10" t="s">
        <v>19</v>
      </c>
      <c r="B18" s="11">
        <f>2*94/365</f>
        <v>0.5150684931506849</v>
      </c>
      <c r="C18" s="10" t="s">
        <v>20</v>
      </c>
      <c r="D18" s="11">
        <f>31*94/365</f>
        <v>7.983561643835617</v>
      </c>
      <c r="E18" s="10" t="s">
        <v>21</v>
      </c>
      <c r="F18" s="11">
        <f>36*94/365</f>
        <v>9.271232876712329</v>
      </c>
      <c r="G18" s="10" t="s">
        <v>22</v>
      </c>
      <c r="H18" s="11">
        <f>104*94/365</f>
        <v>26.783561643835615</v>
      </c>
      <c r="I18" s="10" t="s">
        <v>23</v>
      </c>
      <c r="J18" s="11">
        <f>192*94/365</f>
        <v>49.446575342465756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10" ht="19.5">
      <c r="A20" s="10" t="s">
        <v>24</v>
      </c>
      <c r="B20" s="11">
        <f>2*88/365</f>
        <v>0.4821917808219178</v>
      </c>
      <c r="C20" s="10" t="s">
        <v>25</v>
      </c>
      <c r="D20" s="11">
        <f>31*88/365</f>
        <v>7.473972602739726</v>
      </c>
      <c r="E20" s="10" t="s">
        <v>26</v>
      </c>
      <c r="F20" s="11">
        <f>36*88/365</f>
        <v>8.67945205479452</v>
      </c>
      <c r="G20" s="10" t="s">
        <v>27</v>
      </c>
      <c r="H20" s="11">
        <f>104*88/365</f>
        <v>25.073972602739726</v>
      </c>
      <c r="I20" s="10" t="s">
        <v>28</v>
      </c>
      <c r="J20" s="11">
        <f>192*88/365</f>
        <v>46.29041095890411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10" ht="19.5">
      <c r="A22" s="10" t="s">
        <v>29</v>
      </c>
      <c r="B22" s="11">
        <f>2*97/365</f>
        <v>0.5315068493150685</v>
      </c>
      <c r="C22" s="10" t="s">
        <v>30</v>
      </c>
      <c r="D22" s="11">
        <f>31*97/365</f>
        <v>8.238356164383562</v>
      </c>
      <c r="E22" s="10" t="s">
        <v>31</v>
      </c>
      <c r="F22" s="11">
        <f>36*97/365</f>
        <v>9.567123287671233</v>
      </c>
      <c r="G22" s="10" t="s">
        <v>32</v>
      </c>
      <c r="H22" s="11">
        <f>104*97/365</f>
        <v>27.638356164383563</v>
      </c>
      <c r="I22" s="10" t="s">
        <v>33</v>
      </c>
      <c r="J22" s="11">
        <f>192*97/365</f>
        <v>51.02465753424657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A25" s="1" t="s">
        <v>36</v>
      </c>
    </row>
    <row r="26" ht="15">
      <c r="A26" s="1" t="s">
        <v>37</v>
      </c>
    </row>
  </sheetData>
  <mergeCells count="1">
    <mergeCell ref="B7: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H8" sqref="H8"/>
    </sheetView>
  </sheetViews>
  <sheetFormatPr defaultColWidth="9.140625" defaultRowHeight="12.75"/>
  <cols>
    <col min="1" max="1" width="16.140625" style="0" customWidth="1"/>
    <col min="5" max="5" width="14.00390625" style="0" customWidth="1"/>
    <col min="6" max="6" width="12.28125" style="0" customWidth="1"/>
    <col min="8" max="8" width="10.8515625" style="0" customWidth="1"/>
    <col min="10" max="10" width="10.421875" style="0" customWidth="1"/>
    <col min="11" max="11" width="10.28125" style="0" customWidth="1"/>
  </cols>
  <sheetData>
    <row r="1" ht="18">
      <c r="A1" s="32" t="s">
        <v>42</v>
      </c>
    </row>
    <row r="2" ht="18">
      <c r="A2" s="32" t="s">
        <v>43</v>
      </c>
    </row>
    <row r="3" ht="18">
      <c r="A3" s="32" t="s">
        <v>44</v>
      </c>
    </row>
    <row r="5" ht="13.5" thickBot="1"/>
    <row r="6" spans="1:8" ht="18.75" thickBot="1">
      <c r="A6" s="18"/>
      <c r="B6" s="19" t="s">
        <v>7</v>
      </c>
      <c r="C6" s="20"/>
      <c r="D6" s="20"/>
      <c r="E6" s="20"/>
      <c r="F6" s="21"/>
      <c r="G6" s="18"/>
      <c r="H6" s="18"/>
    </row>
    <row r="7" spans="1:11" ht="18.75" thickBot="1">
      <c r="A7" s="22" t="s">
        <v>1</v>
      </c>
      <c r="B7" s="22" t="s">
        <v>38</v>
      </c>
      <c r="C7" s="22" t="s">
        <v>35</v>
      </c>
      <c r="D7" s="22" t="s">
        <v>4</v>
      </c>
      <c r="E7" s="22" t="s">
        <v>5</v>
      </c>
      <c r="F7" s="22" t="s">
        <v>6</v>
      </c>
      <c r="G7" s="18"/>
      <c r="H7" s="35" t="s">
        <v>61</v>
      </c>
      <c r="I7" s="35"/>
      <c r="J7" s="35"/>
      <c r="K7" s="35"/>
    </row>
    <row r="8" spans="1:12" ht="18">
      <c r="A8" s="23" t="s">
        <v>10</v>
      </c>
      <c r="B8" s="24">
        <v>4</v>
      </c>
      <c r="C8" s="24">
        <v>5</v>
      </c>
      <c r="D8" s="24">
        <v>25</v>
      </c>
      <c r="E8" s="24">
        <v>52</v>
      </c>
      <c r="F8" s="24">
        <v>86</v>
      </c>
      <c r="G8" s="18"/>
      <c r="H8" s="33">
        <f>(B$8+B$9+B$10+B$11)*($B8+$C8+$D8+$E8)/$F$12</f>
        <v>7.7753424657534245</v>
      </c>
      <c r="I8" s="33">
        <f>(C$8+C$9+C$10+C$11)*($B8+$C8+$D8+$E8)/$F$12</f>
        <v>8.482191780821918</v>
      </c>
      <c r="J8" s="33">
        <f>(D$8+D$9+D$10+D$11)*($B8+$C8+$D8+$E8)/$F$12</f>
        <v>24.504109589041096</v>
      </c>
      <c r="K8" s="33">
        <f>(E$8+E$9+E$10+E$11)*($B8+$C8+$D8+$E8)/$F$12</f>
        <v>45.23835616438356</v>
      </c>
      <c r="L8" s="34"/>
    </row>
    <row r="9" spans="1:12" ht="18">
      <c r="A9" s="25" t="s">
        <v>11</v>
      </c>
      <c r="B9" s="26">
        <v>6</v>
      </c>
      <c r="C9" s="26">
        <v>10</v>
      </c>
      <c r="D9" s="26">
        <v>17</v>
      </c>
      <c r="E9" s="26">
        <v>61</v>
      </c>
      <c r="F9" s="26">
        <v>94</v>
      </c>
      <c r="G9" s="18"/>
      <c r="H9" s="33">
        <f>(B$8+B$9+B$10+B$11)*($B9+$C9+$D9+$E9)/$F$12</f>
        <v>8.498630136986302</v>
      </c>
      <c r="I9" s="33">
        <f>(C$8+C$9+C$10+C$11)*($B9+$C9+$D9+$E9)/$F$12</f>
        <v>9.271232876712329</v>
      </c>
      <c r="J9" s="33">
        <f>(D$8+D$9+D$10+D$11)*($B9+$C9+$D9+$E9)/$F$12</f>
        <v>26.783561643835615</v>
      </c>
      <c r="K9" s="33">
        <f>(E$8+E$9+E$10+E$11)*($B9+$C9+$D9+$E9)/$F$12</f>
        <v>49.446575342465756</v>
      </c>
      <c r="L9" s="34"/>
    </row>
    <row r="10" spans="1:12" ht="18">
      <c r="A10" s="25" t="s">
        <v>8</v>
      </c>
      <c r="B10" s="26">
        <v>5</v>
      </c>
      <c r="C10" s="26">
        <v>11</v>
      </c>
      <c r="D10" s="26">
        <v>25</v>
      </c>
      <c r="E10" s="26">
        <v>47</v>
      </c>
      <c r="F10" s="26">
        <v>88</v>
      </c>
      <c r="G10" s="18"/>
      <c r="H10" s="33">
        <f>(B$8+B$9+B$10+B$11)*($B10+$C10+$D10+$E10)/$F$12</f>
        <v>7.956164383561644</v>
      </c>
      <c r="I10" s="33">
        <f>(C$8+C$9+C$10+C$11)*($B10+$C10+$D10+$E10)/$F$12</f>
        <v>8.67945205479452</v>
      </c>
      <c r="J10" s="33">
        <f>(D$8+D$9+D$10+D$11)*($B10+$C10+$D10+$E10)/$F$12</f>
        <v>25.073972602739726</v>
      </c>
      <c r="K10" s="33">
        <f>(E$8+E$9+E$10+E$11)*($B10+$C10+$D10+$E10)/$F$12</f>
        <v>46.29041095890411</v>
      </c>
      <c r="L10" s="34"/>
    </row>
    <row r="11" spans="1:12" ht="18.75" thickBot="1">
      <c r="A11" s="27" t="s">
        <v>9</v>
      </c>
      <c r="B11" s="26">
        <v>18</v>
      </c>
      <c r="C11" s="26">
        <v>10</v>
      </c>
      <c r="D11" s="26">
        <v>37</v>
      </c>
      <c r="E11" s="26">
        <v>32</v>
      </c>
      <c r="F11" s="26">
        <v>97</v>
      </c>
      <c r="G11" s="18"/>
      <c r="H11" s="33">
        <f>(B$8+B$9+B$10+B$11)*($B11+$C11+$D11+$E11)/$F$12</f>
        <v>8.76986301369863</v>
      </c>
      <c r="I11" s="33">
        <f>(C$8+C$9+C$10+C$11)*($B11+$C11+$D11+$E11)/$F$12</f>
        <v>9.567123287671233</v>
      </c>
      <c r="J11" s="33">
        <f>(D$8+D$9+D$10+D$11)*($B11+$C11+$D11+$E11)/$F$12</f>
        <v>27.638356164383563</v>
      </c>
      <c r="K11" s="33">
        <f>(E$8+E$9+E$10+E$11)*($B11+$C11+$D11+$E11)/$F$12</f>
        <v>51.02465753424657</v>
      </c>
      <c r="L11" s="34"/>
    </row>
    <row r="12" spans="1:8" ht="18.75" thickBot="1">
      <c r="A12" s="28" t="s">
        <v>6</v>
      </c>
      <c r="B12" s="29">
        <v>33</v>
      </c>
      <c r="C12" s="29">
        <v>36</v>
      </c>
      <c r="D12" s="29">
        <v>104</v>
      </c>
      <c r="E12" s="29">
        <v>192</v>
      </c>
      <c r="F12" s="29">
        <v>365</v>
      </c>
      <c r="G12" s="18"/>
      <c r="H12" s="18"/>
    </row>
    <row r="13" spans="1:10" ht="18">
      <c r="A13" s="18"/>
      <c r="B13" s="18"/>
      <c r="C13" s="18"/>
      <c r="D13" s="18"/>
      <c r="E13" s="18"/>
      <c r="F13" s="18"/>
      <c r="G13" s="18"/>
      <c r="J13" s="18" t="s">
        <v>62</v>
      </c>
    </row>
    <row r="14" spans="1:8" ht="18">
      <c r="A14" s="18"/>
      <c r="B14" s="18"/>
      <c r="C14" s="18"/>
      <c r="D14" s="18"/>
      <c r="E14" s="18"/>
      <c r="F14" s="18"/>
      <c r="G14" s="18"/>
      <c r="H14" s="18"/>
    </row>
    <row r="15" spans="1:10" ht="21">
      <c r="A15" s="30" t="s">
        <v>45</v>
      </c>
      <c r="B15" s="31">
        <f>33*86/365</f>
        <v>7.7753424657534245</v>
      </c>
      <c r="C15" s="30" t="s">
        <v>46</v>
      </c>
      <c r="D15" s="31">
        <f>36*86/365</f>
        <v>8.482191780821918</v>
      </c>
      <c r="E15" s="30" t="s">
        <v>47</v>
      </c>
      <c r="F15" s="31">
        <f>104*86/365</f>
        <v>24.504109589041096</v>
      </c>
      <c r="G15" s="30" t="s">
        <v>48</v>
      </c>
      <c r="H15" s="31">
        <f>192*86/365</f>
        <v>45.23835616438356</v>
      </c>
      <c r="I15" s="10"/>
      <c r="J15" s="11"/>
    </row>
    <row r="16" spans="1:8" ht="18">
      <c r="A16" s="18"/>
      <c r="B16" s="18"/>
      <c r="C16" s="18"/>
      <c r="D16" s="18"/>
      <c r="E16" s="18"/>
      <c r="F16" s="18"/>
      <c r="G16" s="18"/>
      <c r="H16" s="18"/>
    </row>
    <row r="17" spans="1:10" ht="21">
      <c r="A17" s="30" t="s">
        <v>49</v>
      </c>
      <c r="B17" s="31">
        <f>33*94/365</f>
        <v>8.498630136986302</v>
      </c>
      <c r="C17" s="30" t="s">
        <v>50</v>
      </c>
      <c r="D17" s="31">
        <f>36*94/365</f>
        <v>9.271232876712329</v>
      </c>
      <c r="E17" s="30" t="s">
        <v>51</v>
      </c>
      <c r="F17" s="31">
        <f>104*94/365</f>
        <v>26.783561643835615</v>
      </c>
      <c r="G17" s="30" t="s">
        <v>52</v>
      </c>
      <c r="H17" s="31">
        <f>192*94/365</f>
        <v>49.446575342465756</v>
      </c>
      <c r="I17" s="10"/>
      <c r="J17" s="11"/>
    </row>
    <row r="18" spans="1:8" ht="18">
      <c r="A18" s="18"/>
      <c r="B18" s="18"/>
      <c r="C18" s="18"/>
      <c r="D18" s="18"/>
      <c r="E18" s="18"/>
      <c r="F18" s="18"/>
      <c r="G18" s="18"/>
      <c r="H18" s="18"/>
    </row>
    <row r="19" spans="1:10" ht="21">
      <c r="A19" s="30" t="s">
        <v>53</v>
      </c>
      <c r="B19" s="31">
        <f>33*88/365</f>
        <v>7.956164383561644</v>
      </c>
      <c r="C19" s="30" t="s">
        <v>54</v>
      </c>
      <c r="D19" s="31">
        <f>36*88/365</f>
        <v>8.67945205479452</v>
      </c>
      <c r="E19" s="30" t="s">
        <v>55</v>
      </c>
      <c r="F19" s="31">
        <f>104*88/365</f>
        <v>25.073972602739726</v>
      </c>
      <c r="G19" s="30" t="s">
        <v>56</v>
      </c>
      <c r="H19" s="31">
        <f>192*88/365</f>
        <v>46.29041095890411</v>
      </c>
      <c r="I19" s="10"/>
      <c r="J19" s="11"/>
    </row>
    <row r="20" spans="1:8" ht="18">
      <c r="A20" s="18"/>
      <c r="B20" s="18"/>
      <c r="C20" s="18"/>
      <c r="D20" s="18"/>
      <c r="E20" s="18"/>
      <c r="F20" s="18"/>
      <c r="G20" s="18"/>
      <c r="H20" s="18"/>
    </row>
    <row r="21" spans="1:10" ht="21">
      <c r="A21" s="30" t="s">
        <v>57</v>
      </c>
      <c r="B21" s="31">
        <f>33*97/365</f>
        <v>8.76986301369863</v>
      </c>
      <c r="C21" s="30" t="s">
        <v>58</v>
      </c>
      <c r="D21" s="31">
        <f>36*97/365</f>
        <v>9.567123287671233</v>
      </c>
      <c r="E21" s="30" t="s">
        <v>59</v>
      </c>
      <c r="F21" s="31">
        <f>104*97/365</f>
        <v>27.638356164383563</v>
      </c>
      <c r="G21" s="30" t="s">
        <v>60</v>
      </c>
      <c r="H21" s="31">
        <f>192*97/365</f>
        <v>51.02465753424657</v>
      </c>
      <c r="I21" s="10"/>
      <c r="J21" s="11"/>
    </row>
    <row r="22" spans="1:8" ht="18">
      <c r="A22" s="18"/>
      <c r="B22" s="18"/>
      <c r="C22" s="18"/>
      <c r="D22" s="18"/>
      <c r="E22" s="18"/>
      <c r="F22" s="18"/>
      <c r="G22" s="18"/>
      <c r="H22" s="18"/>
    </row>
    <row r="24" spans="1:7" ht="18.75">
      <c r="A24" s="1" t="s">
        <v>39</v>
      </c>
      <c r="E24" s="12" t="s">
        <v>40</v>
      </c>
      <c r="F24" s="13" t="s">
        <v>41</v>
      </c>
      <c r="G24" s="14"/>
    </row>
  </sheetData>
  <mergeCells count="2">
    <mergeCell ref="B6:F6"/>
    <mergeCell ref="H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GPAP</dc:creator>
  <cp:keywords/>
  <dc:description/>
  <cp:lastModifiedBy> </cp:lastModifiedBy>
  <cp:lastPrinted>2002-11-23T19:49:10Z</cp:lastPrinted>
  <dcterms:created xsi:type="dcterms:W3CDTF">2000-11-26T16:46:00Z</dcterms:created>
  <dcterms:modified xsi:type="dcterms:W3CDTF">2008-11-05T10:52:55Z</dcterms:modified>
  <cp:category/>
  <cp:version/>
  <cp:contentType/>
  <cp:contentStatus/>
</cp:coreProperties>
</file>