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4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</sheets>
  <definedNames/>
  <calcPr fullCalcOnLoad="1"/>
</workbook>
</file>

<file path=xl/sharedStrings.xml><?xml version="1.0" encoding="utf-8"?>
<sst xmlns="http://schemas.openxmlformats.org/spreadsheetml/2006/main" count="1256" uniqueCount="220">
  <si>
    <t>Σε εκατομμύρια ευρώ. Σε τρέχουσες τιμές</t>
  </si>
  <si>
    <t>In million euro. At current prices</t>
  </si>
  <si>
    <t xml:space="preserve">                                Κλάδοι</t>
  </si>
  <si>
    <t>Μεταποίηση</t>
  </si>
  <si>
    <t>Κατασκευές</t>
  </si>
  <si>
    <t>Εκπαίδευση</t>
  </si>
  <si>
    <t>Συνολική ακαθάριστη προστιθέμενη αξία</t>
  </si>
  <si>
    <t>Industries</t>
  </si>
  <si>
    <t>Περιφέρειες και νομοί</t>
  </si>
  <si>
    <t>Mining and quarrying</t>
  </si>
  <si>
    <t>Manufacturing</t>
  </si>
  <si>
    <t>Education</t>
  </si>
  <si>
    <t>Total gross value added</t>
  </si>
  <si>
    <t>Nuts II and  Nuts III</t>
  </si>
  <si>
    <t>ΑΥΑ</t>
  </si>
  <si>
    <t>ΑΥΒ</t>
  </si>
  <si>
    <t>ΑΥC</t>
  </si>
  <si>
    <t>AYD</t>
  </si>
  <si>
    <t>AYE</t>
  </si>
  <si>
    <t>AYF</t>
  </si>
  <si>
    <t>AYG</t>
  </si>
  <si>
    <t>AYH</t>
  </si>
  <si>
    <t>AYI</t>
  </si>
  <si>
    <t>AYJ</t>
  </si>
  <si>
    <t>AYK</t>
  </si>
  <si>
    <t>AYL</t>
  </si>
  <si>
    <t>AYM</t>
  </si>
  <si>
    <t>AYN</t>
  </si>
  <si>
    <t>AYO</t>
  </si>
  <si>
    <t>AYP</t>
  </si>
  <si>
    <t>AYQ</t>
  </si>
  <si>
    <t>Σύνολο  Ελλάδος</t>
  </si>
  <si>
    <t>Ellada</t>
  </si>
  <si>
    <t>Βόρεια Ελλάς</t>
  </si>
  <si>
    <t>Voreia Ellas</t>
  </si>
  <si>
    <t>Ανατ. Μακεδονία - Θράκη</t>
  </si>
  <si>
    <t>Anat. Makedonia &amp; Thraki</t>
  </si>
  <si>
    <t>Έβρος</t>
  </si>
  <si>
    <t>Evros</t>
  </si>
  <si>
    <t>Ξάνθη</t>
  </si>
  <si>
    <t>Xanthi</t>
  </si>
  <si>
    <t>Ροδόπη</t>
  </si>
  <si>
    <t>Rodopi</t>
  </si>
  <si>
    <t>Δράμα</t>
  </si>
  <si>
    <t>Drama</t>
  </si>
  <si>
    <t>Καβάλα</t>
  </si>
  <si>
    <t>Kavala</t>
  </si>
  <si>
    <t>Κεντρική Μακεδονία</t>
  </si>
  <si>
    <t>Kentriki Makedonia</t>
  </si>
  <si>
    <t>Ημαθία</t>
  </si>
  <si>
    <t>Imathia</t>
  </si>
  <si>
    <t>Θεσσαλονίκη</t>
  </si>
  <si>
    <t>Thessaloniki</t>
  </si>
  <si>
    <t>Κιλκίς</t>
  </si>
  <si>
    <t>Kilkis</t>
  </si>
  <si>
    <t>Πέλλα</t>
  </si>
  <si>
    <t>Pella</t>
  </si>
  <si>
    <t>Πιερία</t>
  </si>
  <si>
    <t>Pieria</t>
  </si>
  <si>
    <t>Σέρρες</t>
  </si>
  <si>
    <t>Serres</t>
  </si>
  <si>
    <t>Χαλκιδική</t>
  </si>
  <si>
    <t>Chalkidiki</t>
  </si>
  <si>
    <t>Δυτική Μακεδονία</t>
  </si>
  <si>
    <t>Dytiki Makedonia</t>
  </si>
  <si>
    <t>Γρεβενά</t>
  </si>
  <si>
    <t>Grevena</t>
  </si>
  <si>
    <t>Καστοριά</t>
  </si>
  <si>
    <t>Kastoria</t>
  </si>
  <si>
    <t>Κοζάνη</t>
  </si>
  <si>
    <t>Kozani</t>
  </si>
  <si>
    <t>Φλώρινα</t>
  </si>
  <si>
    <t>Florina</t>
  </si>
  <si>
    <t>Θεσσαλία</t>
  </si>
  <si>
    <t>Thessalia</t>
  </si>
  <si>
    <t>Καρδίτσα</t>
  </si>
  <si>
    <t>Karditsa</t>
  </si>
  <si>
    <t>Λάρισσα</t>
  </si>
  <si>
    <t>Larisa</t>
  </si>
  <si>
    <t>Μαγνησία</t>
  </si>
  <si>
    <t>Magnisia</t>
  </si>
  <si>
    <t>Τρίκαλα</t>
  </si>
  <si>
    <t>Trikala</t>
  </si>
  <si>
    <t>Κεντρική Ελλάς</t>
  </si>
  <si>
    <t>Kentriki Ellas</t>
  </si>
  <si>
    <t>Ήπειρος</t>
  </si>
  <si>
    <t>Ipeiros</t>
  </si>
  <si>
    <t>Άρτα</t>
  </si>
  <si>
    <t>Arta</t>
  </si>
  <si>
    <t>Θεσπρωτία</t>
  </si>
  <si>
    <t>Thesprotia</t>
  </si>
  <si>
    <t>Ιωάννινα</t>
  </si>
  <si>
    <t>Ioannina</t>
  </si>
  <si>
    <t>Πρέβεζα</t>
  </si>
  <si>
    <t>Preveza</t>
  </si>
  <si>
    <t>Ιόνια Νησιά</t>
  </si>
  <si>
    <t>Ionia Nisia</t>
  </si>
  <si>
    <t>Ζάκυνθος</t>
  </si>
  <si>
    <t>Zakynthos</t>
  </si>
  <si>
    <t>Κέρκυρα</t>
  </si>
  <si>
    <t>Kerkyra</t>
  </si>
  <si>
    <t>Κεφαλληνία</t>
  </si>
  <si>
    <t>Kefallinia</t>
  </si>
  <si>
    <t>Λευκάδα</t>
  </si>
  <si>
    <t>Lefkada</t>
  </si>
  <si>
    <t>Δυτική Ελλάς</t>
  </si>
  <si>
    <t>Dytiki Ellada</t>
  </si>
  <si>
    <t>Αιτωλοακαρνανία</t>
  </si>
  <si>
    <t>Aitoloakarnania</t>
  </si>
  <si>
    <t>Αχαία</t>
  </si>
  <si>
    <t>Achaia</t>
  </si>
  <si>
    <t>Ηλεία</t>
  </si>
  <si>
    <t>Ileia</t>
  </si>
  <si>
    <t>Στερεά Ελλάς</t>
  </si>
  <si>
    <t>Sterea Ellada</t>
  </si>
  <si>
    <t>Βοιωτία</t>
  </si>
  <si>
    <t>Voiotia</t>
  </si>
  <si>
    <t>Εύβοια</t>
  </si>
  <si>
    <t>Evoia</t>
  </si>
  <si>
    <t>Ευρυτανία</t>
  </si>
  <si>
    <t>Evritania</t>
  </si>
  <si>
    <t>Φθιώτιδα</t>
  </si>
  <si>
    <t>Fthiotida</t>
  </si>
  <si>
    <t>Φωκίδα</t>
  </si>
  <si>
    <t>Fokida</t>
  </si>
  <si>
    <t>Πελοπόννησος</t>
  </si>
  <si>
    <t>Peloponnisos</t>
  </si>
  <si>
    <t>Αργολίδα</t>
  </si>
  <si>
    <t>Argolida</t>
  </si>
  <si>
    <t>Αρκαδία</t>
  </si>
  <si>
    <t>Arkadia</t>
  </si>
  <si>
    <t>Κορινθία</t>
  </si>
  <si>
    <t>Korinthia</t>
  </si>
  <si>
    <t>Λακωνία</t>
  </si>
  <si>
    <t>Lakonia</t>
  </si>
  <si>
    <t>Μεσσηνία</t>
  </si>
  <si>
    <t>Messinia</t>
  </si>
  <si>
    <t>Αττική</t>
  </si>
  <si>
    <t>Attiki</t>
  </si>
  <si>
    <t>Νησιά Αιγαίου, Κρήτη</t>
  </si>
  <si>
    <t>Nisia Aigaiou, Kriti</t>
  </si>
  <si>
    <t>Βόρειο Αιγαίο</t>
  </si>
  <si>
    <t>Voreio Aigaio</t>
  </si>
  <si>
    <t>Λέσβος</t>
  </si>
  <si>
    <t>Lesvos</t>
  </si>
  <si>
    <t>Σάμος</t>
  </si>
  <si>
    <t>Samos</t>
  </si>
  <si>
    <t>Χίος</t>
  </si>
  <si>
    <t>Chios</t>
  </si>
  <si>
    <t>Νότιο Αιγαίο</t>
  </si>
  <si>
    <t>Notio Aigaio</t>
  </si>
  <si>
    <t>Δωδεκάνησα</t>
  </si>
  <si>
    <t>Dodekanisos</t>
  </si>
  <si>
    <t>Κυκλάδες</t>
  </si>
  <si>
    <t>Kyklades</t>
  </si>
  <si>
    <t>Κρήτη</t>
  </si>
  <si>
    <t>Kriti</t>
  </si>
  <si>
    <t>Ηράκλειο</t>
  </si>
  <si>
    <t>Irakleio</t>
  </si>
  <si>
    <t>Λασίθι</t>
  </si>
  <si>
    <t>Lasithi</t>
  </si>
  <si>
    <t>Ρέθυμνο</t>
  </si>
  <si>
    <t>Rethimno</t>
  </si>
  <si>
    <t>Χανιά</t>
  </si>
  <si>
    <t>Chania</t>
  </si>
  <si>
    <t>Γεωργία, δασοκομία και αλιεία</t>
  </si>
  <si>
    <t>Agriculture, forestry and fishing</t>
  </si>
  <si>
    <t>Ορυχεία και λατομεία</t>
  </si>
  <si>
    <t>Παροχή ηλεκτρικού ρεύματος, φυσικού αερίου, ατμού και κλιματισμού</t>
  </si>
  <si>
    <t>Electricity, gas, steam and air conditioning supply</t>
  </si>
  <si>
    <t>Παροχή νερού - επεξεργασία λυμάτων, διαχείριση αποβλήτων και δραστηριότητες εξυγίανσης</t>
  </si>
  <si>
    <t>Water supply, sewerage, waste management and remediation activities</t>
  </si>
  <si>
    <t>Construction</t>
  </si>
  <si>
    <t>Χονδρικό και λιανικό εμπόριο, επισκευή μηχανοκίνητων οχημάτων</t>
  </si>
  <si>
    <t>Wholesale and retail trade, repair of motor vehicles and motorcycles</t>
  </si>
  <si>
    <t>Μεταφορές και αποθήκευση</t>
  </si>
  <si>
    <t>Transportation and storage</t>
  </si>
  <si>
    <t>Δραστηριότητες υπηρεσιών παροχής καταλύματος και υπηρεσιών εστίασης</t>
  </si>
  <si>
    <t>Acommodation and food service activities</t>
  </si>
  <si>
    <t>Information and communication</t>
  </si>
  <si>
    <t>Ενημέρωση και επικοινωνία</t>
  </si>
  <si>
    <t>Χρηματοπιστωτικές και ασφαλιστικές δραστηριότητες</t>
  </si>
  <si>
    <t>Financial and insurance services</t>
  </si>
  <si>
    <t>Real estate activities</t>
  </si>
  <si>
    <t>Διαχείρηση ακίνητης περιουσίας</t>
  </si>
  <si>
    <t>Επαγγελματικές, επιστημονικές και τεχνικές δραστηριότητες</t>
  </si>
  <si>
    <t>Professional, scientific and technical activities</t>
  </si>
  <si>
    <t>Administrative and support service activities</t>
  </si>
  <si>
    <t>Διοικητικές και υποστηρικτές δραστηριότητες</t>
  </si>
  <si>
    <t>Δημόσια διοίκηση και άμυνα - Υποχρεωτική κοινωνική ασφάλιση</t>
  </si>
  <si>
    <t>Public administration and defence - Compulsory social securtiy</t>
  </si>
  <si>
    <t>Human health and social work activities</t>
  </si>
  <si>
    <t>Δραστηριότητες σχετικές με την ανθρώπινη υγεία και την κοινωνική μέριμνα</t>
  </si>
  <si>
    <t>Τέχνες, διασκέδαση και ψυχαγωγία</t>
  </si>
  <si>
    <t>AYR</t>
  </si>
  <si>
    <t>Arts, entertainment and recreation</t>
  </si>
  <si>
    <t>AYS</t>
  </si>
  <si>
    <t>Other service activities</t>
  </si>
  <si>
    <t>Άλλες δραστηριότητες παροχής υπηρεσιών</t>
  </si>
  <si>
    <t>AYT</t>
  </si>
  <si>
    <t>Activities of households as employers, undifferentiated goods and services producing activities of households for own use</t>
  </si>
  <si>
    <t>Δραστηριότητες νοικοκυριών ως εργοδοτών, μη διαφοροποιημένες δραστηριότητες νοικοκυριών που αφορούν την παραγωγή αγαθών και υπηρεσιών για ίδια χρήση</t>
  </si>
  <si>
    <t>Δραστηριότητες ετερόδικων οργαμισμών και φορέων</t>
  </si>
  <si>
    <t>Activities of extraterritorial organisations and bodies</t>
  </si>
  <si>
    <t>AYU</t>
  </si>
  <si>
    <t>TA-21</t>
  </si>
  <si>
    <t>1. Ακαθάριστη προστιθέμενη αξία κατά περιφέρεια, νομό και κλάδο, έτους 2005</t>
  </si>
  <si>
    <t>1. Gross value added by regional level (nuts II-III) and industries, year 2005</t>
  </si>
  <si>
    <t>*Προσωρινά στοιχεία</t>
  </si>
  <si>
    <t>*Provisional data</t>
  </si>
  <si>
    <t>1. Ακαθάριστη προστιθέμενη αξία κατά περιφέρεια, νομό και κλάδο, έτους 2008*</t>
  </si>
  <si>
    <t>1. Gross value added by regional level (nuts II-III) and industries, year 2008*</t>
  </si>
  <si>
    <t>1. Ακαθάριστη προστιθέμενη αξία κατά περιφέρεια, νομό και κλάδο, έτους 2009*</t>
  </si>
  <si>
    <t>1. Gross value added by regional level (nuts II-III) and industries, year 2009*</t>
  </si>
  <si>
    <t>1. Ακαθάριστη προστιθέμενη αξία κατά περιφέρεια, νομό και κλάδο, έτους 2010*</t>
  </si>
  <si>
    <t>1. Ακαθάριστη προστιθέμενη αξία κατά περιφέρεια, νομό και κλάδο, έτους 2006</t>
  </si>
  <si>
    <t>1. Gross value added by regional level (nuts II-III) and industries, year 2006</t>
  </si>
  <si>
    <t>1. Gross value added by regional level (nuts II-III) and industries, year 2007</t>
  </si>
  <si>
    <t>1. Ακαθάριστη προστιθέμενη αξία κατά περιφέρεια, νομό και κλάδο, έτους 2007</t>
  </si>
  <si>
    <t>1. Gross value added by regional level (nuts II-III) and industries, year 2010*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</si>
</sst>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0.0%"/>
    <numFmt numFmtId="175" formatCode="0.000%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0.00000"/>
    <numFmt numFmtId="185" formatCode="0.000000"/>
  </numFmts>
  <fonts count="50">
    <font>
      <sz val="10"/>
      <name val="Arial Greek"/>
      <family val="0"/>
    </font>
    <font>
      <b/>
      <sz val="9"/>
      <name val="Arial"/>
      <family val="2"/>
    </font>
    <font>
      <sz val="10"/>
      <name val="Arial"/>
      <family val="0"/>
    </font>
    <font>
      <sz val="8"/>
      <name val="Arial"/>
      <family val="2"/>
    </font>
    <font>
      <i/>
      <sz val="8"/>
      <name val="Arial Greek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8" borderId="1" applyNumberFormat="0" applyAlignment="0" applyProtection="0"/>
  </cellStyleXfs>
  <cellXfs count="150">
    <xf numFmtId="0" fontId="0" fillId="0" borderId="0" xfId="0" applyAlignment="1">
      <alignment/>
    </xf>
    <xf numFmtId="0" fontId="1" fillId="0" borderId="0" xfId="35" applyFont="1" applyBorder="1" applyAlignment="1">
      <alignment horizontal="left"/>
      <protection/>
    </xf>
    <xf numFmtId="0" fontId="3" fillId="0" borderId="0" xfId="35" applyFont="1" applyBorder="1">
      <alignment/>
      <protection/>
    </xf>
    <xf numFmtId="0" fontId="1" fillId="0" borderId="0" xfId="35" applyFont="1" applyBorder="1" applyAlignment="1">
      <alignment horizontal="right" vertical="center"/>
      <protection/>
    </xf>
    <xf numFmtId="0" fontId="4" fillId="0" borderId="0" xfId="33" applyFont="1" applyBorder="1" applyAlignment="1">
      <alignment horizontal="left"/>
      <protection/>
    </xf>
    <xf numFmtId="0" fontId="6" fillId="0" borderId="0" xfId="35" applyFont="1" applyBorder="1">
      <alignment/>
      <protection/>
    </xf>
    <xf numFmtId="0" fontId="5" fillId="0" borderId="0" xfId="35" applyFont="1" applyBorder="1" applyAlignment="1">
      <alignment horizontal="right" vertical="center"/>
      <protection/>
    </xf>
    <xf numFmtId="0" fontId="5" fillId="0" borderId="0" xfId="33" applyFont="1" applyBorder="1" applyAlignment="1">
      <alignment horizontal="right" vertical="center"/>
      <protection/>
    </xf>
    <xf numFmtId="0" fontId="2" fillId="0" borderId="0" xfId="35" applyFont="1" applyBorder="1">
      <alignment/>
      <protection/>
    </xf>
    <xf numFmtId="0" fontId="7" fillId="0" borderId="10" xfId="35" applyFont="1" applyBorder="1" applyAlignment="1">
      <alignment horizontal="left"/>
      <protection/>
    </xf>
    <xf numFmtId="0" fontId="5" fillId="0" borderId="10" xfId="35" applyFont="1" applyBorder="1" applyAlignment="1">
      <alignment horizontal="right" vertical="center"/>
      <protection/>
    </xf>
    <xf numFmtId="169" fontId="8" fillId="0" borderId="0" xfId="35" applyNumberFormat="1" applyFont="1" applyFill="1" applyBorder="1" applyAlignment="1">
      <alignment horizontal="center" vertical="center" wrapText="1"/>
      <protection/>
    </xf>
    <xf numFmtId="169" fontId="8" fillId="0" borderId="11" xfId="35" applyNumberFormat="1" applyFont="1" applyFill="1" applyBorder="1" applyAlignment="1">
      <alignment horizontal="center" vertical="center" wrapText="1"/>
      <protection/>
    </xf>
    <xf numFmtId="3" fontId="3" fillId="0" borderId="12" xfId="35" applyNumberFormat="1" applyFont="1" applyFill="1" applyBorder="1" applyAlignment="1">
      <alignment horizontal="center" vertical="center"/>
      <protection/>
    </xf>
    <xf numFmtId="0" fontId="2" fillId="0" borderId="0" xfId="35" applyFont="1">
      <alignment/>
      <protection/>
    </xf>
    <xf numFmtId="0" fontId="10" fillId="0" borderId="0" xfId="34" applyFont="1" applyFill="1" applyBorder="1">
      <alignment/>
      <protection/>
    </xf>
    <xf numFmtId="0" fontId="10" fillId="0" borderId="13" xfId="35" applyFont="1" applyFill="1" applyBorder="1" applyAlignment="1">
      <alignment horizontal="left" vertical="center"/>
      <protection/>
    </xf>
    <xf numFmtId="0" fontId="3" fillId="0" borderId="13" xfId="35" applyFont="1" applyFill="1" applyBorder="1" applyAlignment="1">
      <alignment horizontal="left" vertical="center"/>
      <protection/>
    </xf>
    <xf numFmtId="0" fontId="3" fillId="0" borderId="0" xfId="34" applyFont="1" applyFill="1" applyBorder="1" applyAlignment="1">
      <alignment wrapText="1"/>
      <protection/>
    </xf>
    <xf numFmtId="0" fontId="11" fillId="0" borderId="13" xfId="35" applyFont="1" applyFill="1" applyBorder="1" applyAlignment="1">
      <alignment horizontal="left" vertical="center"/>
      <protection/>
    </xf>
    <xf numFmtId="0" fontId="11" fillId="0" borderId="0" xfId="34" applyFont="1" applyFill="1" applyBorder="1" applyAlignment="1">
      <alignment wrapText="1"/>
      <protection/>
    </xf>
    <xf numFmtId="0" fontId="3" fillId="0" borderId="13" xfId="35" applyFont="1" applyFill="1" applyBorder="1" applyAlignment="1">
      <alignment vertical="center"/>
      <protection/>
    </xf>
    <xf numFmtId="0" fontId="10" fillId="0" borderId="0" xfId="34" applyFont="1" applyFill="1" applyBorder="1" applyAlignment="1">
      <alignment wrapText="1"/>
      <protection/>
    </xf>
    <xf numFmtId="0" fontId="3" fillId="0" borderId="14" xfId="35" applyFont="1" applyFill="1" applyBorder="1" applyAlignment="1">
      <alignment vertical="center"/>
      <protection/>
    </xf>
    <xf numFmtId="0" fontId="3" fillId="0" borderId="10" xfId="34" applyFont="1" applyFill="1" applyBorder="1" applyAlignment="1">
      <alignment wrapText="1"/>
      <protection/>
    </xf>
    <xf numFmtId="0" fontId="3" fillId="0" borderId="0" xfId="35" applyFont="1" applyAlignment="1">
      <alignment horizontal="left" vertical="center"/>
      <protection/>
    </xf>
    <xf numFmtId="0" fontId="2" fillId="0" borderId="0" xfId="35" applyFont="1" applyAlignment="1">
      <alignment horizontal="center"/>
      <protection/>
    </xf>
    <xf numFmtId="3" fontId="12" fillId="0" borderId="0" xfId="35" applyNumberFormat="1" applyFont="1" applyAlignment="1">
      <alignment horizontal="center"/>
      <protection/>
    </xf>
    <xf numFmtId="3" fontId="12" fillId="0" borderId="0" xfId="35" applyNumberFormat="1" applyFont="1" applyBorder="1" applyAlignment="1">
      <alignment horizontal="center"/>
      <protection/>
    </xf>
    <xf numFmtId="0" fontId="3" fillId="0" borderId="0" xfId="35" applyFont="1">
      <alignment/>
      <protection/>
    </xf>
    <xf numFmtId="0" fontId="3" fillId="0" borderId="14" xfId="35" applyFont="1" applyFill="1" applyBorder="1" applyAlignment="1">
      <alignment horizontal="left" vertical="center" wrapText="1" shrinkToFit="1"/>
      <protection/>
    </xf>
    <xf numFmtId="0" fontId="3" fillId="0" borderId="0" xfId="35" applyFont="1" applyFill="1" applyBorder="1" applyAlignment="1">
      <alignment vertical="center"/>
      <protection/>
    </xf>
    <xf numFmtId="0" fontId="3" fillId="0" borderId="10" xfId="35" applyFont="1" applyFill="1" applyBorder="1" applyAlignment="1">
      <alignment vertical="center"/>
      <protection/>
    </xf>
    <xf numFmtId="0" fontId="2" fillId="0" borderId="0" xfId="35" applyFont="1" applyFill="1" applyAlignment="1">
      <alignment horizontal="center"/>
      <protection/>
    </xf>
    <xf numFmtId="0" fontId="2" fillId="0" borderId="0" xfId="35" applyFont="1" applyFill="1">
      <alignment/>
      <protection/>
    </xf>
    <xf numFmtId="0" fontId="2" fillId="0" borderId="0" xfId="35" applyFont="1" applyFill="1" applyBorder="1">
      <alignment/>
      <protection/>
    </xf>
    <xf numFmtId="3" fontId="12" fillId="0" borderId="0" xfId="35" applyNumberFormat="1" applyFont="1" applyFill="1" applyBorder="1" applyAlignment="1">
      <alignment horizontal="center"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3" fontId="12" fillId="0" borderId="0" xfId="35" applyNumberFormat="1" applyFont="1" applyFill="1" applyAlignment="1">
      <alignment horizontal="center"/>
      <protection/>
    </xf>
    <xf numFmtId="177" fontId="2" fillId="0" borderId="0" xfId="35" applyNumberFormat="1" applyFont="1" applyAlignment="1">
      <alignment horizontal="center"/>
      <protection/>
    </xf>
    <xf numFmtId="0" fontId="2" fillId="0" borderId="0" xfId="35" applyFont="1" applyFill="1" applyAlignment="1">
      <alignment/>
      <protection/>
    </xf>
    <xf numFmtId="0" fontId="2" fillId="0" borderId="0" xfId="35" applyFont="1" applyAlignment="1">
      <alignment/>
      <protection/>
    </xf>
    <xf numFmtId="3" fontId="10" fillId="0" borderId="0" xfId="35" applyNumberFormat="1" applyFont="1" applyFill="1" applyBorder="1" applyAlignment="1">
      <alignment horizontal="right" vertical="center"/>
      <protection/>
    </xf>
    <xf numFmtId="3" fontId="3" fillId="0" borderId="10" xfId="36" applyNumberFormat="1" applyFont="1" applyFill="1" applyBorder="1" applyAlignment="1">
      <alignment horizontal="right" vertical="center"/>
      <protection/>
    </xf>
    <xf numFmtId="3" fontId="3" fillId="0" borderId="0" xfId="35" applyNumberFormat="1" applyFont="1" applyFill="1" applyBorder="1" applyAlignment="1">
      <alignment horizontal="right" vertical="center"/>
      <protection/>
    </xf>
    <xf numFmtId="180" fontId="2" fillId="0" borderId="0" xfId="35" applyNumberFormat="1" applyFont="1" applyAlignment="1">
      <alignment horizontal="center"/>
      <protection/>
    </xf>
    <xf numFmtId="0" fontId="12" fillId="0" borderId="0" xfId="35" applyFont="1" applyBorder="1">
      <alignment/>
      <protection/>
    </xf>
    <xf numFmtId="0" fontId="12" fillId="0" borderId="0" xfId="35" applyFont="1" applyBorder="1" applyAlignment="1">
      <alignment horizontal="left"/>
      <protection/>
    </xf>
    <xf numFmtId="0" fontId="12" fillId="0" borderId="0" xfId="35" applyFont="1" applyBorder="1" applyAlignment="1">
      <alignment horizontal="right" vertical="center"/>
      <protection/>
    </xf>
    <xf numFmtId="184" fontId="12" fillId="0" borderId="0" xfId="35" applyNumberFormat="1" applyFont="1" applyBorder="1" applyAlignment="1">
      <alignment horizontal="right" vertical="center"/>
      <protection/>
    </xf>
    <xf numFmtId="184" fontId="2" fillId="0" borderId="0" xfId="35" applyNumberFormat="1" applyFont="1" applyAlignment="1">
      <alignment horizontal="center"/>
      <protection/>
    </xf>
    <xf numFmtId="1" fontId="2" fillId="0" borderId="0" xfId="35" applyNumberFormat="1" applyFont="1" applyAlignment="1">
      <alignment horizontal="center"/>
      <protection/>
    </xf>
    <xf numFmtId="1" fontId="2" fillId="0" borderId="0" xfId="35" applyNumberFormat="1" applyFont="1" applyFill="1" applyAlignment="1">
      <alignment horizontal="center"/>
      <protection/>
    </xf>
    <xf numFmtId="1" fontId="2" fillId="0" borderId="0" xfId="35" applyNumberFormat="1" applyFont="1" applyFill="1">
      <alignment/>
      <protection/>
    </xf>
    <xf numFmtId="1" fontId="2" fillId="0" borderId="0" xfId="35" applyNumberFormat="1" applyFont="1" applyFill="1" applyBorder="1">
      <alignment/>
      <protection/>
    </xf>
    <xf numFmtId="1" fontId="2" fillId="0" borderId="0" xfId="35" applyNumberFormat="1" applyFont="1" applyFill="1" applyAlignment="1">
      <alignment/>
      <protection/>
    </xf>
    <xf numFmtId="4" fontId="2" fillId="0" borderId="0" xfId="35" applyNumberFormat="1" applyFont="1" applyAlignment="1">
      <alignment horizontal="center"/>
      <protection/>
    </xf>
    <xf numFmtId="179" fontId="2" fillId="0" borderId="0" xfId="35" applyNumberFormat="1" applyFont="1" applyAlignment="1">
      <alignment horizontal="center"/>
      <protection/>
    </xf>
    <xf numFmtId="0" fontId="3" fillId="0" borderId="0" xfId="35" applyFont="1" applyAlignment="1">
      <alignment horizontal="left"/>
      <protection/>
    </xf>
    <xf numFmtId="0" fontId="3" fillId="0" borderId="13" xfId="35" applyFont="1" applyFill="1" applyBorder="1" applyAlignment="1">
      <alignment horizontal="center" vertical="center"/>
      <protection/>
    </xf>
    <xf numFmtId="0" fontId="6" fillId="0" borderId="15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>
      <alignment/>
      <protection/>
    </xf>
    <xf numFmtId="0" fontId="6" fillId="0" borderId="0" xfId="35" applyFont="1" applyFill="1">
      <alignment/>
      <protection/>
    </xf>
    <xf numFmtId="0" fontId="6" fillId="0" borderId="16" xfId="35" applyFont="1" applyFill="1" applyBorder="1" applyAlignment="1">
      <alignment horizontal="center" vertical="center" wrapText="1"/>
      <protection/>
    </xf>
    <xf numFmtId="0" fontId="6" fillId="0" borderId="15" xfId="35" applyFont="1" applyFill="1" applyBorder="1" applyAlignment="1" quotePrefix="1">
      <alignment horizontal="center" vertical="center" wrapText="1"/>
      <protection/>
    </xf>
    <xf numFmtId="0" fontId="6" fillId="0" borderId="15" xfId="35" applyFont="1" applyFill="1" applyBorder="1" applyAlignment="1">
      <alignment horizontal="center" vertical="center"/>
      <protection/>
    </xf>
    <xf numFmtId="0" fontId="3" fillId="0" borderId="10" xfId="35" applyFont="1" applyFill="1" applyBorder="1" applyAlignment="1">
      <alignment horizontal="right" vertical="center"/>
      <protection/>
    </xf>
    <xf numFmtId="0" fontId="6" fillId="0" borderId="14" xfId="35" applyFont="1" applyFill="1" applyBorder="1" applyAlignment="1">
      <alignment horizontal="center" vertical="center"/>
      <protection/>
    </xf>
    <xf numFmtId="0" fontId="6" fillId="0" borderId="16" xfId="35" applyFont="1" applyFill="1" applyBorder="1" applyAlignment="1">
      <alignment horizontal="center" vertical="center"/>
      <protection/>
    </xf>
    <xf numFmtId="0" fontId="9" fillId="0" borderId="15" xfId="35" applyFont="1" applyFill="1" applyBorder="1" applyAlignment="1">
      <alignment horizontal="center" vertical="center"/>
      <protection/>
    </xf>
    <xf numFmtId="0" fontId="6" fillId="0" borderId="17" xfId="35" applyFont="1" applyFill="1" applyBorder="1" applyAlignment="1">
      <alignment horizontal="center"/>
      <protection/>
    </xf>
    <xf numFmtId="3" fontId="10" fillId="0" borderId="18" xfId="35" applyNumberFormat="1" applyFont="1" applyBorder="1" applyAlignment="1">
      <alignment horizontal="right" vertical="center"/>
      <protection/>
    </xf>
    <xf numFmtId="3" fontId="3" fillId="0" borderId="0" xfId="35" applyNumberFormat="1" applyFont="1" applyFill="1" applyBorder="1">
      <alignment/>
      <protection/>
    </xf>
    <xf numFmtId="4" fontId="10" fillId="0" borderId="19" xfId="58" applyNumberFormat="1" applyFont="1" applyBorder="1" applyAlignment="1">
      <alignment horizontal="right" vertical="center"/>
    </xf>
    <xf numFmtId="4" fontId="10" fillId="0" borderId="19" xfId="58" applyNumberFormat="1" applyFont="1" applyBorder="1" applyAlignment="1">
      <alignment/>
    </xf>
    <xf numFmtId="0" fontId="10" fillId="0" borderId="0" xfId="35" applyFont="1" applyFill="1" applyBorder="1">
      <alignment/>
      <protection/>
    </xf>
    <xf numFmtId="0" fontId="10" fillId="0" borderId="0" xfId="35" applyFont="1" applyBorder="1">
      <alignment/>
      <protection/>
    </xf>
    <xf numFmtId="4" fontId="3" fillId="0" borderId="19" xfId="58" applyNumberFormat="1" applyFont="1" applyBorder="1" applyAlignment="1">
      <alignment/>
    </xf>
    <xf numFmtId="4" fontId="3" fillId="0" borderId="19" xfId="35" applyNumberFormat="1" applyFont="1" applyFill="1" applyBorder="1" applyAlignment="1">
      <alignment horizontal="right" vertical="center"/>
      <protection/>
    </xf>
    <xf numFmtId="176" fontId="3" fillId="0" borderId="19" xfId="0" applyNumberFormat="1" applyFont="1" applyFill="1" applyBorder="1" applyAlignment="1">
      <alignment/>
    </xf>
    <xf numFmtId="176" fontId="10" fillId="0" borderId="19" xfId="58" applyNumberFormat="1" applyFont="1" applyBorder="1" applyAlignment="1">
      <alignment/>
    </xf>
    <xf numFmtId="4" fontId="10" fillId="0" borderId="0" xfId="58" applyNumberFormat="1" applyFont="1" applyAlignment="1">
      <alignment/>
    </xf>
    <xf numFmtId="4" fontId="3" fillId="0" borderId="19" xfId="58" applyNumberFormat="1" applyFont="1" applyFill="1" applyBorder="1" applyAlignment="1">
      <alignment/>
    </xf>
    <xf numFmtId="4" fontId="10" fillId="0" borderId="19" xfId="35" applyNumberFormat="1" applyFont="1" applyFill="1" applyBorder="1" applyAlignment="1">
      <alignment horizontal="right" vertical="center"/>
      <protection/>
    </xf>
    <xf numFmtId="176" fontId="10" fillId="0" borderId="19" xfId="0" applyNumberFormat="1" applyFont="1" applyFill="1" applyBorder="1" applyAlignment="1">
      <alignment/>
    </xf>
    <xf numFmtId="4" fontId="3" fillId="0" borderId="19" xfId="58" applyNumberFormat="1" applyFont="1" applyBorder="1" applyAlignment="1">
      <alignment horizontal="right"/>
    </xf>
    <xf numFmtId="4" fontId="3" fillId="0" borderId="19" xfId="35" applyNumberFormat="1" applyFont="1" applyBorder="1" applyAlignment="1">
      <alignment horizontal="right"/>
      <protection/>
    </xf>
    <xf numFmtId="4" fontId="3" fillId="0" borderId="20" xfId="35" applyNumberFormat="1" applyFont="1" applyBorder="1" applyAlignment="1">
      <alignment horizontal="right"/>
      <protection/>
    </xf>
    <xf numFmtId="4" fontId="3" fillId="0" borderId="20" xfId="35" applyNumberFormat="1" applyFont="1" applyFill="1" applyBorder="1" applyAlignment="1">
      <alignment horizontal="right" vertical="center"/>
      <protection/>
    </xf>
    <xf numFmtId="176" fontId="3" fillId="0" borderId="20" xfId="0" applyNumberFormat="1" applyFont="1" applyFill="1" applyBorder="1" applyAlignment="1">
      <alignment/>
    </xf>
    <xf numFmtId="4" fontId="10" fillId="0" borderId="19" xfId="58" applyNumberFormat="1" applyFont="1" applyFill="1" applyBorder="1" applyAlignment="1">
      <alignment/>
    </xf>
    <xf numFmtId="177" fontId="3" fillId="0" borderId="19" xfId="35" applyNumberFormat="1" applyFont="1" applyFill="1" applyBorder="1" applyAlignment="1">
      <alignment horizontal="right" vertical="center"/>
      <protection/>
    </xf>
    <xf numFmtId="4" fontId="10" fillId="0" borderId="0" xfId="58" applyNumberFormat="1" applyFont="1" applyFill="1" applyAlignment="1">
      <alignment/>
    </xf>
    <xf numFmtId="3" fontId="10" fillId="0" borderId="18" xfId="35" applyNumberFormat="1" applyFont="1" applyFill="1" applyBorder="1" applyAlignment="1">
      <alignment horizontal="right" vertical="center"/>
      <protection/>
    </xf>
    <xf numFmtId="4" fontId="10" fillId="0" borderId="13" xfId="58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10" fillId="0" borderId="13" xfId="35" applyNumberFormat="1" applyFont="1" applyFill="1" applyBorder="1" applyAlignment="1">
      <alignment horizontal="right" vertical="center"/>
      <protection/>
    </xf>
    <xf numFmtId="4" fontId="3" fillId="33" borderId="19" xfId="35" applyNumberFormat="1" applyFont="1" applyFill="1" applyBorder="1" applyAlignment="1">
      <alignment horizontal="right" vertical="center"/>
      <protection/>
    </xf>
    <xf numFmtId="3" fontId="10" fillId="0" borderId="21" xfId="35" applyNumberFormat="1" applyFont="1" applyFill="1" applyBorder="1" applyAlignment="1">
      <alignment horizontal="right" vertical="center"/>
      <protection/>
    </xf>
    <xf numFmtId="4" fontId="10" fillId="0" borderId="22" xfId="35" applyNumberFormat="1" applyFont="1" applyFill="1" applyBorder="1" applyAlignment="1">
      <alignment horizontal="right" vertical="center"/>
      <protection/>
    </xf>
    <xf numFmtId="3" fontId="10" fillId="0" borderId="23" xfId="35" applyNumberFormat="1" applyFont="1" applyFill="1" applyBorder="1" applyAlignment="1">
      <alignment horizontal="right" vertical="center"/>
      <protection/>
    </xf>
    <xf numFmtId="4" fontId="15" fillId="0" borderId="19" xfId="58" applyNumberFormat="1" applyFont="1" applyBorder="1" applyAlignment="1">
      <alignment/>
    </xf>
    <xf numFmtId="0" fontId="1" fillId="0" borderId="0" xfId="35" applyFont="1" applyFill="1" applyBorder="1" applyAlignment="1">
      <alignment horizontal="left"/>
      <protection/>
    </xf>
    <xf numFmtId="0" fontId="1" fillId="0" borderId="0" xfId="35" applyFont="1" applyFill="1" applyBorder="1" applyAlignment="1">
      <alignment horizontal="right" vertical="center"/>
      <protection/>
    </xf>
    <xf numFmtId="0" fontId="4" fillId="0" borderId="0" xfId="33" applyFont="1" applyFill="1" applyBorder="1" applyAlignment="1">
      <alignment horizontal="left"/>
      <protection/>
    </xf>
    <xf numFmtId="0" fontId="12" fillId="0" borderId="0" xfId="35" applyFont="1" applyFill="1" applyBorder="1" applyAlignment="1">
      <alignment horizontal="left"/>
      <protection/>
    </xf>
    <xf numFmtId="0" fontId="12" fillId="0" borderId="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5" fillId="0" borderId="0" xfId="33" applyFont="1" applyFill="1" applyBorder="1" applyAlignment="1">
      <alignment horizontal="right" vertical="center"/>
      <protection/>
    </xf>
    <xf numFmtId="0" fontId="7" fillId="0" borderId="10" xfId="35" applyFont="1" applyFill="1" applyBorder="1" applyAlignment="1">
      <alignment horizontal="left"/>
      <protection/>
    </xf>
    <xf numFmtId="179" fontId="2" fillId="0" borderId="0" xfId="35" applyNumberFormat="1" applyFont="1" applyFill="1" applyAlignment="1">
      <alignment horizontal="center"/>
      <protection/>
    </xf>
    <xf numFmtId="180" fontId="2" fillId="0" borderId="0" xfId="35" applyNumberFormat="1" applyFont="1" applyFill="1" applyAlignment="1">
      <alignment horizont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3" fillId="0" borderId="0" xfId="35" applyFont="1" applyFill="1" applyAlignment="1">
      <alignment horizontal="left" vertical="center"/>
      <protection/>
    </xf>
    <xf numFmtId="2" fontId="3" fillId="0" borderId="0" xfId="35" applyNumberFormat="1" applyFont="1" applyFill="1" applyAlignment="1">
      <alignment horizontal="center"/>
      <protection/>
    </xf>
    <xf numFmtId="2" fontId="3" fillId="0" borderId="0" xfId="35" applyNumberFormat="1" applyFont="1" applyFill="1" applyAlignment="1">
      <alignment/>
      <protection/>
    </xf>
    <xf numFmtId="178" fontId="3" fillId="0" borderId="0" xfId="35" applyNumberFormat="1" applyFont="1" applyFill="1" applyAlignment="1">
      <alignment horizontal="center"/>
      <protection/>
    </xf>
    <xf numFmtId="0" fontId="3" fillId="0" borderId="0" xfId="35" applyFont="1" applyFill="1" applyAlignment="1">
      <alignment horizontal="left"/>
      <protection/>
    </xf>
    <xf numFmtId="4" fontId="3" fillId="0" borderId="0" xfId="35" applyNumberFormat="1" applyFont="1" applyFill="1" applyAlignment="1">
      <alignment horizontal="center"/>
      <protection/>
    </xf>
    <xf numFmtId="172" fontId="3" fillId="0" borderId="0" xfId="35" applyNumberFormat="1" applyFont="1" applyFill="1" applyAlignment="1">
      <alignment horizontal="center"/>
      <protection/>
    </xf>
    <xf numFmtId="4" fontId="2" fillId="0" borderId="0" xfId="35" applyNumberFormat="1" applyFont="1" applyFill="1" applyAlignment="1">
      <alignment horizontal="center"/>
      <protection/>
    </xf>
    <xf numFmtId="180" fontId="3" fillId="0" borderId="0" xfId="35" applyNumberFormat="1" applyFont="1" applyFill="1" applyAlignment="1">
      <alignment horizontal="center"/>
      <protection/>
    </xf>
    <xf numFmtId="4" fontId="3" fillId="0" borderId="0" xfId="35" applyNumberFormat="1" applyFont="1" applyFill="1" applyBorder="1">
      <alignment/>
      <protection/>
    </xf>
    <xf numFmtId="4" fontId="3" fillId="0" borderId="22" xfId="35" applyNumberFormat="1" applyFont="1" applyFill="1" applyBorder="1" applyAlignment="1">
      <alignment horizontal="center" vertical="center"/>
      <protection/>
    </xf>
    <xf numFmtId="4" fontId="3" fillId="0" borderId="0" xfId="35" applyNumberFormat="1" applyFont="1" applyFill="1" applyBorder="1" applyAlignment="1">
      <alignment horizontal="center" vertical="center"/>
      <protection/>
    </xf>
    <xf numFmtId="4" fontId="3" fillId="0" borderId="13" xfId="35" applyNumberFormat="1" applyFont="1" applyFill="1" applyBorder="1" applyAlignment="1">
      <alignment horizontal="center" vertical="center"/>
      <protection/>
    </xf>
    <xf numFmtId="4" fontId="3" fillId="0" borderId="11" xfId="35" applyNumberFormat="1" applyFont="1" applyFill="1" applyBorder="1" applyAlignment="1">
      <alignment horizontal="center" vertical="center"/>
      <protection/>
    </xf>
    <xf numFmtId="4" fontId="3" fillId="0" borderId="10" xfId="35" applyNumberFormat="1" applyFont="1" applyFill="1" applyBorder="1" applyAlignment="1">
      <alignment horizontal="center" vertical="center"/>
      <protection/>
    </xf>
    <xf numFmtId="4" fontId="3" fillId="0" borderId="14" xfId="35" applyNumberFormat="1" applyFont="1" applyFill="1" applyBorder="1" applyAlignment="1">
      <alignment horizontal="center" vertical="center"/>
      <protection/>
    </xf>
    <xf numFmtId="4" fontId="10" fillId="0" borderId="22" xfId="35" applyNumberFormat="1" applyFont="1" applyFill="1" applyBorder="1" applyAlignment="1">
      <alignment horizontal="center" vertical="center"/>
      <protection/>
    </xf>
    <xf numFmtId="4" fontId="10" fillId="0" borderId="0" xfId="35" applyNumberFormat="1" applyFont="1" applyFill="1" applyBorder="1" applyAlignment="1">
      <alignment horizontal="center" vertical="center"/>
      <protection/>
    </xf>
    <xf numFmtId="4" fontId="10" fillId="0" borderId="13" xfId="35" applyNumberFormat="1" applyFont="1" applyFill="1" applyBorder="1" applyAlignment="1">
      <alignment horizontal="center" vertical="center"/>
      <protection/>
    </xf>
    <xf numFmtId="3" fontId="10" fillId="0" borderId="23" xfId="35" applyNumberFormat="1" applyFont="1" applyBorder="1" applyAlignment="1">
      <alignment horizontal="center" vertical="center"/>
      <protection/>
    </xf>
    <xf numFmtId="3" fontId="10" fillId="0" borderId="24" xfId="35" applyNumberFormat="1" applyFont="1" applyBorder="1" applyAlignment="1">
      <alignment horizontal="center" vertical="center"/>
      <protection/>
    </xf>
    <xf numFmtId="3" fontId="10" fillId="0" borderId="21" xfId="35" applyNumberFormat="1" applyFont="1" applyBorder="1" applyAlignment="1">
      <alignment horizontal="center" vertical="center"/>
      <protection/>
    </xf>
    <xf numFmtId="4" fontId="10" fillId="0" borderId="22" xfId="58" applyNumberFormat="1" applyFont="1" applyBorder="1" applyAlignment="1">
      <alignment horizontal="center" vertical="center"/>
    </xf>
    <xf numFmtId="4" fontId="10" fillId="0" borderId="0" xfId="58" applyNumberFormat="1" applyFont="1" applyBorder="1" applyAlignment="1">
      <alignment horizontal="center" vertical="center"/>
    </xf>
    <xf numFmtId="4" fontId="10" fillId="0" borderId="13" xfId="58" applyNumberFormat="1" applyFont="1" applyBorder="1" applyAlignment="1">
      <alignment horizontal="center" vertical="center"/>
    </xf>
    <xf numFmtId="4" fontId="10" fillId="0" borderId="22" xfId="58" applyNumberFormat="1" applyFont="1" applyBorder="1" applyAlignment="1">
      <alignment horizontal="center"/>
    </xf>
    <xf numFmtId="4" fontId="10" fillId="0" borderId="0" xfId="58" applyNumberFormat="1" applyFont="1" applyBorder="1" applyAlignment="1">
      <alignment horizontal="center"/>
    </xf>
    <xf numFmtId="4" fontId="10" fillId="0" borderId="13" xfId="58" applyNumberFormat="1" applyFont="1" applyBorder="1" applyAlignment="1">
      <alignment horizontal="center"/>
    </xf>
    <xf numFmtId="3" fontId="10" fillId="0" borderId="23" xfId="35" applyNumberFormat="1" applyFont="1" applyFill="1" applyBorder="1" applyAlignment="1">
      <alignment horizontal="center" vertical="center"/>
      <protection/>
    </xf>
    <xf numFmtId="3" fontId="10" fillId="0" borderId="24" xfId="35" applyNumberFormat="1" applyFont="1" applyFill="1" applyBorder="1" applyAlignment="1">
      <alignment horizontal="center" vertical="center"/>
      <protection/>
    </xf>
    <xf numFmtId="3" fontId="10" fillId="0" borderId="21" xfId="35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GVA 1999-2000-2001-2002 FINAL 21-1-05" xfId="33"/>
    <cellStyle name="Βασικό_Βιβλίο1" xfId="34"/>
    <cellStyle name="Βασικό_ΠΕΡΙΦΕΡΕΙΑΚΟΙ  ΛΟΓΑΡΙΑΣΜΟΙ 1995-2002" xfId="35"/>
    <cellStyle name="Βασικό_ΠΕΡΙΦΕΡΕΙΑΚΟΣ ΠΙΝΑΚΑΣ-95-2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647825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24</xdr:col>
      <xdr:colOff>1809750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564225" y="495300"/>
          <a:ext cx="188595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885825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725775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1</xdr:col>
      <xdr:colOff>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485775"/>
          <a:ext cx="15621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24</xdr:col>
      <xdr:colOff>1809750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9269075" y="485775"/>
          <a:ext cx="18859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1</xdr:col>
      <xdr:colOff>0</xdr:colOff>
      <xdr:row>5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485775"/>
          <a:ext cx="15621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24</xdr:col>
      <xdr:colOff>1809750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9269075" y="485775"/>
          <a:ext cx="18859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7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885825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57924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885825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57924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1</xdr:col>
      <xdr:colOff>0</xdr:colOff>
      <xdr:row>5</xdr:row>
      <xdr:rowOff>19050</xdr:rowOff>
    </xdr:to>
    <xdr:sp>
      <xdr:nvSpPr>
        <xdr:cNvPr id="6" name="Line 6"/>
        <xdr:cNvSpPr>
          <a:spLocks/>
        </xdr:cNvSpPr>
      </xdr:nvSpPr>
      <xdr:spPr>
        <a:xfrm>
          <a:off x="19050" y="485775"/>
          <a:ext cx="15621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24</xdr:col>
      <xdr:colOff>1809750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9335750" y="485775"/>
          <a:ext cx="18859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1</xdr:col>
      <xdr:colOff>0</xdr:colOff>
      <xdr:row>5</xdr:row>
      <xdr:rowOff>19050</xdr:rowOff>
    </xdr:to>
    <xdr:sp>
      <xdr:nvSpPr>
        <xdr:cNvPr id="8" name="Line 8"/>
        <xdr:cNvSpPr>
          <a:spLocks/>
        </xdr:cNvSpPr>
      </xdr:nvSpPr>
      <xdr:spPr>
        <a:xfrm>
          <a:off x="19050" y="485775"/>
          <a:ext cx="15621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24</xdr:col>
      <xdr:colOff>1809750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9335750" y="485775"/>
          <a:ext cx="18859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63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1381125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5630525" y="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1</xdr:col>
      <xdr:colOff>0</xdr:colOff>
      <xdr:row>5</xdr:row>
      <xdr:rowOff>19050</xdr:rowOff>
    </xdr:to>
    <xdr:sp>
      <xdr:nvSpPr>
        <xdr:cNvPr id="4" name="Line 4"/>
        <xdr:cNvSpPr>
          <a:spLocks/>
        </xdr:cNvSpPr>
      </xdr:nvSpPr>
      <xdr:spPr>
        <a:xfrm>
          <a:off x="19050" y="485775"/>
          <a:ext cx="15621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24</xdr:col>
      <xdr:colOff>1809750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9526250" y="485775"/>
          <a:ext cx="18859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1</xdr:col>
      <xdr:colOff>0</xdr:colOff>
      <xdr:row>5</xdr:row>
      <xdr:rowOff>19050</xdr:rowOff>
    </xdr:to>
    <xdr:sp>
      <xdr:nvSpPr>
        <xdr:cNvPr id="6" name="Line 8"/>
        <xdr:cNvSpPr>
          <a:spLocks/>
        </xdr:cNvSpPr>
      </xdr:nvSpPr>
      <xdr:spPr>
        <a:xfrm>
          <a:off x="19050" y="485775"/>
          <a:ext cx="15621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24</xdr:col>
      <xdr:colOff>1809750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9526250" y="485775"/>
          <a:ext cx="18859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5621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24</xdr:col>
      <xdr:colOff>1809750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107150" y="485775"/>
          <a:ext cx="18859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1</xdr:col>
      <xdr:colOff>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485775"/>
          <a:ext cx="15621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24</xdr:col>
      <xdr:colOff>1809750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9107150" y="485775"/>
          <a:ext cx="18859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5621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23</xdr:col>
      <xdr:colOff>9525</xdr:colOff>
      <xdr:row>3</xdr:row>
      <xdr:rowOff>28575</xdr:rowOff>
    </xdr:from>
    <xdr:to>
      <xdr:col>24</xdr:col>
      <xdr:colOff>1819275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135600" y="485775"/>
          <a:ext cx="18859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86"/>
  <sheetViews>
    <sheetView zoomScalePageLayoutView="0" workbookViewId="0" topLeftCell="U1">
      <selection activeCell="A1" sqref="A1"/>
    </sheetView>
  </sheetViews>
  <sheetFormatPr defaultColWidth="9.00390625" defaultRowHeight="12.75"/>
  <cols>
    <col min="1" max="1" width="21.875" style="29" customWidth="1"/>
    <col min="2" max="2" width="7.875" style="26" bestFit="1" customWidth="1"/>
    <col min="3" max="3" width="7.875" style="26" customWidth="1"/>
    <col min="4" max="4" width="9.375" style="26" customWidth="1"/>
    <col min="5" max="5" width="11.875" style="26" customWidth="1"/>
    <col min="6" max="6" width="12.625" style="26" customWidth="1"/>
    <col min="7" max="7" width="8.625" style="14" bestFit="1" customWidth="1"/>
    <col min="8" max="8" width="10.375" style="14" bestFit="1" customWidth="1"/>
    <col min="9" max="9" width="9.75390625" style="14" bestFit="1" customWidth="1"/>
    <col min="10" max="10" width="10.00390625" style="14" customWidth="1"/>
    <col min="11" max="11" width="10.25390625" style="8" bestFit="1" customWidth="1"/>
    <col min="12" max="12" width="12.375" style="14" customWidth="1"/>
    <col min="13" max="13" width="7.875" style="14" bestFit="1" customWidth="1"/>
    <col min="14" max="14" width="10.25390625" style="14" customWidth="1"/>
    <col min="15" max="15" width="10.25390625" style="14" bestFit="1" customWidth="1"/>
    <col min="16" max="16" width="9.625" style="14" bestFit="1" customWidth="1"/>
    <col min="17" max="17" width="8.125" style="14" bestFit="1" customWidth="1"/>
    <col min="18" max="18" width="11.125" style="14" bestFit="1" customWidth="1"/>
    <col min="19" max="19" width="9.00390625" style="42" customWidth="1"/>
    <col min="20" max="20" width="8.125" style="42" customWidth="1"/>
    <col min="21" max="21" width="14.00390625" style="42" customWidth="1"/>
    <col min="22" max="22" width="10.75390625" style="14" customWidth="1"/>
    <col min="23" max="23" width="11.625" style="14" customWidth="1"/>
    <col min="24" max="24" width="1.00390625" style="28" customWidth="1"/>
    <col min="25" max="25" width="24.00390625" style="29" customWidth="1"/>
    <col min="26" max="26" width="19.75390625" style="8" customWidth="1"/>
    <col min="27" max="80" width="9.125" style="8" customWidth="1"/>
    <col min="81" max="16384" width="9.125" style="14" customWidth="1"/>
  </cols>
  <sheetData>
    <row r="1" spans="1:25" s="2" customFormat="1" ht="12">
      <c r="A1" s="1" t="s">
        <v>206</v>
      </c>
      <c r="B1" s="1"/>
      <c r="C1" s="1"/>
      <c r="D1" s="1"/>
      <c r="E1" s="1"/>
      <c r="F1" s="1"/>
      <c r="G1" s="1"/>
      <c r="H1" s="1"/>
      <c r="I1" s="1"/>
      <c r="J1" s="1"/>
      <c r="L1" s="3"/>
      <c r="N1" s="3"/>
      <c r="O1" s="3"/>
      <c r="Q1" s="3"/>
      <c r="R1" s="3"/>
      <c r="S1" s="3"/>
      <c r="T1" s="3"/>
      <c r="U1" s="3"/>
      <c r="V1" s="3"/>
      <c r="W1" s="3"/>
      <c r="X1" s="3"/>
      <c r="Y1" s="3" t="s">
        <v>207</v>
      </c>
    </row>
    <row r="2" spans="1:26" s="5" customFormat="1" ht="12" customHeight="1">
      <c r="A2" s="4" t="s">
        <v>0</v>
      </c>
      <c r="B2" s="52"/>
      <c r="C2" s="53"/>
      <c r="D2" s="53"/>
      <c r="E2" s="53"/>
      <c r="F2" s="53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6"/>
      <c r="T2" s="56"/>
      <c r="U2" s="56"/>
      <c r="V2" s="34"/>
      <c r="W2" s="54"/>
      <c r="X2" s="6"/>
      <c r="Y2" s="7" t="s">
        <v>1</v>
      </c>
      <c r="Z2" s="8"/>
    </row>
    <row r="3" spans="1:26" s="5" customFormat="1" ht="12.75">
      <c r="A3" s="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0"/>
      <c r="V3" s="40"/>
      <c r="W3" s="57"/>
      <c r="X3" s="10"/>
      <c r="Y3" s="10"/>
      <c r="Z3" s="8"/>
    </row>
    <row r="4" spans="1:80" s="64" customFormat="1" ht="105" customHeight="1">
      <c r="A4" s="60" t="s">
        <v>2</v>
      </c>
      <c r="B4" s="61" t="s">
        <v>165</v>
      </c>
      <c r="C4" s="61" t="s">
        <v>167</v>
      </c>
      <c r="D4" s="61" t="s">
        <v>3</v>
      </c>
      <c r="E4" s="61" t="s">
        <v>168</v>
      </c>
      <c r="F4" s="61" t="s">
        <v>170</v>
      </c>
      <c r="G4" s="61" t="s">
        <v>4</v>
      </c>
      <c r="H4" s="61" t="s">
        <v>173</v>
      </c>
      <c r="I4" s="61" t="s">
        <v>175</v>
      </c>
      <c r="J4" s="61" t="s">
        <v>177</v>
      </c>
      <c r="K4" s="65" t="s">
        <v>180</v>
      </c>
      <c r="L4" s="61" t="s">
        <v>181</v>
      </c>
      <c r="M4" s="61" t="s">
        <v>184</v>
      </c>
      <c r="N4" s="61" t="s">
        <v>185</v>
      </c>
      <c r="O4" s="61" t="s">
        <v>188</v>
      </c>
      <c r="P4" s="61" t="s">
        <v>189</v>
      </c>
      <c r="Q4" s="61" t="s">
        <v>5</v>
      </c>
      <c r="R4" s="61" t="s">
        <v>192</v>
      </c>
      <c r="S4" s="61" t="s">
        <v>193</v>
      </c>
      <c r="T4" s="61" t="s">
        <v>198</v>
      </c>
      <c r="U4" s="61" t="s">
        <v>201</v>
      </c>
      <c r="V4" s="61" t="s">
        <v>202</v>
      </c>
      <c r="W4" s="61" t="s">
        <v>6</v>
      </c>
      <c r="X4" s="11"/>
      <c r="Y4" s="62" t="s">
        <v>7</v>
      </c>
      <c r="Z4" s="35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4" customFormat="1" ht="79.5" customHeight="1">
      <c r="A5" s="30" t="s">
        <v>8</v>
      </c>
      <c r="B5" s="65" t="s">
        <v>166</v>
      </c>
      <c r="C5" s="61" t="s">
        <v>9</v>
      </c>
      <c r="D5" s="61" t="s">
        <v>10</v>
      </c>
      <c r="E5" s="61" t="s">
        <v>169</v>
      </c>
      <c r="F5" s="61" t="s">
        <v>171</v>
      </c>
      <c r="G5" s="61" t="s">
        <v>172</v>
      </c>
      <c r="H5" s="66" t="s">
        <v>174</v>
      </c>
      <c r="I5" s="61" t="s">
        <v>176</v>
      </c>
      <c r="J5" s="61" t="s">
        <v>178</v>
      </c>
      <c r="K5" s="65" t="s">
        <v>179</v>
      </c>
      <c r="L5" s="61" t="s">
        <v>182</v>
      </c>
      <c r="M5" s="61" t="s">
        <v>183</v>
      </c>
      <c r="N5" s="61" t="s">
        <v>186</v>
      </c>
      <c r="O5" s="61" t="s">
        <v>187</v>
      </c>
      <c r="P5" s="61" t="s">
        <v>190</v>
      </c>
      <c r="Q5" s="61" t="s">
        <v>11</v>
      </c>
      <c r="R5" s="61" t="s">
        <v>191</v>
      </c>
      <c r="S5" s="61" t="s">
        <v>195</v>
      </c>
      <c r="T5" s="61" t="s">
        <v>197</v>
      </c>
      <c r="U5" s="61" t="s">
        <v>200</v>
      </c>
      <c r="V5" s="61" t="s">
        <v>203</v>
      </c>
      <c r="W5" s="61" t="s">
        <v>12</v>
      </c>
      <c r="X5" s="12"/>
      <c r="Y5" s="68" t="s">
        <v>13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34" customFormat="1" ht="12.75">
      <c r="A6" s="69"/>
      <c r="B6" s="61" t="s">
        <v>14</v>
      </c>
      <c r="C6" s="67" t="s">
        <v>15</v>
      </c>
      <c r="D6" s="67" t="s">
        <v>16</v>
      </c>
      <c r="E6" s="67" t="s">
        <v>17</v>
      </c>
      <c r="F6" s="67" t="s">
        <v>18</v>
      </c>
      <c r="G6" s="67" t="s">
        <v>19</v>
      </c>
      <c r="H6" s="67" t="s">
        <v>20</v>
      </c>
      <c r="I6" s="67" t="s">
        <v>21</v>
      </c>
      <c r="J6" s="67" t="s">
        <v>22</v>
      </c>
      <c r="K6" s="70" t="s">
        <v>23</v>
      </c>
      <c r="L6" s="67" t="s">
        <v>24</v>
      </c>
      <c r="M6" s="67" t="s">
        <v>25</v>
      </c>
      <c r="N6" s="67" t="s">
        <v>26</v>
      </c>
      <c r="O6" s="67" t="s">
        <v>27</v>
      </c>
      <c r="P6" s="67" t="s">
        <v>28</v>
      </c>
      <c r="Q6" s="67" t="s">
        <v>29</v>
      </c>
      <c r="R6" s="71" t="s">
        <v>30</v>
      </c>
      <c r="S6" s="71" t="s">
        <v>194</v>
      </c>
      <c r="T6" s="71" t="s">
        <v>196</v>
      </c>
      <c r="U6" s="71" t="s">
        <v>199</v>
      </c>
      <c r="V6" s="71" t="s">
        <v>204</v>
      </c>
      <c r="W6" s="71" t="s">
        <v>205</v>
      </c>
      <c r="X6" s="13"/>
      <c r="Y6" s="72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139" s="2" customFormat="1" ht="11.25">
      <c r="A7" s="16" t="s">
        <v>31</v>
      </c>
      <c r="B7" s="73">
        <f>+B8+B33+B60+B61</f>
        <v>8428.489866672526</v>
      </c>
      <c r="C7" s="73">
        <f aca="true" t="shared" si="0" ref="C7:S7">+C8+C33+C60+C61</f>
        <v>820.2353180672544</v>
      </c>
      <c r="D7" s="73">
        <f t="shared" si="0"/>
        <v>16428.29390177487</v>
      </c>
      <c r="E7" s="73">
        <f t="shared" si="0"/>
        <v>3198.5996773807865</v>
      </c>
      <c r="F7" s="73">
        <f t="shared" si="0"/>
        <v>1509.7501014266604</v>
      </c>
      <c r="G7" s="73">
        <f t="shared" si="0"/>
        <v>12050.183594000002</v>
      </c>
      <c r="H7" s="73">
        <f t="shared" si="0"/>
        <v>23251.60331621162</v>
      </c>
      <c r="I7" s="73">
        <f t="shared" si="0"/>
        <v>13059.180852000003</v>
      </c>
      <c r="J7" s="73">
        <f t="shared" si="0"/>
        <v>9731.77187199395</v>
      </c>
      <c r="K7" s="73">
        <f t="shared" si="0"/>
        <v>6832.703377427208</v>
      </c>
      <c r="L7" s="73">
        <f t="shared" si="0"/>
        <v>8463.287974000004</v>
      </c>
      <c r="M7" s="73">
        <f t="shared" si="0"/>
        <v>19870.232960593396</v>
      </c>
      <c r="N7" s="73">
        <f t="shared" si="0"/>
        <v>6330.484107602052</v>
      </c>
      <c r="O7" s="73">
        <f t="shared" si="0"/>
        <v>3470.3135479999996</v>
      </c>
      <c r="P7" s="73">
        <f t="shared" si="0"/>
        <v>14512.96234243397</v>
      </c>
      <c r="Q7" s="73">
        <f t="shared" si="0"/>
        <v>9357.110482999999</v>
      </c>
      <c r="R7" s="73">
        <f t="shared" si="0"/>
        <v>7676.680517999999</v>
      </c>
      <c r="S7" s="134">
        <f t="shared" si="0"/>
        <v>7602.825501753636</v>
      </c>
      <c r="T7" s="135"/>
      <c r="U7" s="136"/>
      <c r="V7" s="73"/>
      <c r="W7" s="73">
        <f>+W8+W33+W60+W61</f>
        <v>172594.70931233795</v>
      </c>
      <c r="X7" s="43"/>
      <c r="Y7" s="15" t="s">
        <v>32</v>
      </c>
      <c r="Z7" s="7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</row>
    <row r="8" spans="1:139" s="2" customFormat="1" ht="11.25">
      <c r="A8" s="16" t="s">
        <v>33</v>
      </c>
      <c r="B8" s="75">
        <f>+B9+B15+B23+B28</f>
        <v>3850.3513133834604</v>
      </c>
      <c r="C8" s="75">
        <f aca="true" t="shared" si="1" ref="C8:S8">+C9+C15+C23+C28</f>
        <v>486.26330658012995</v>
      </c>
      <c r="D8" s="75">
        <f t="shared" si="1"/>
        <v>4747.064335462106</v>
      </c>
      <c r="E8" s="75">
        <f t="shared" si="1"/>
        <v>1552.267357121442</v>
      </c>
      <c r="F8" s="75">
        <f t="shared" si="1"/>
        <v>295.69120728302767</v>
      </c>
      <c r="G8" s="75">
        <f t="shared" si="1"/>
        <v>3476.00263773848</v>
      </c>
      <c r="H8" s="75">
        <f t="shared" si="1"/>
        <v>6587.447285826214</v>
      </c>
      <c r="I8" s="75">
        <f t="shared" si="1"/>
        <v>2029.4061973570213</v>
      </c>
      <c r="J8" s="75">
        <f t="shared" si="1"/>
        <v>2391.741514067385</v>
      </c>
      <c r="K8" s="75">
        <f t="shared" si="1"/>
        <v>850.3641290367561</v>
      </c>
      <c r="L8" s="75">
        <f t="shared" si="1"/>
        <v>1415.8578362877588</v>
      </c>
      <c r="M8" s="75">
        <f t="shared" si="1"/>
        <v>3625.581721025818</v>
      </c>
      <c r="N8" s="75">
        <f t="shared" si="1"/>
        <v>1227.881606659198</v>
      </c>
      <c r="O8" s="75">
        <f t="shared" si="1"/>
        <v>490.672882469626</v>
      </c>
      <c r="P8" s="75">
        <f t="shared" si="1"/>
        <v>3753.5414574921097</v>
      </c>
      <c r="Q8" s="75">
        <f t="shared" si="1"/>
        <v>3042.2914319999995</v>
      </c>
      <c r="R8" s="75">
        <f t="shared" si="1"/>
        <v>2222.0195429482674</v>
      </c>
      <c r="S8" s="137">
        <f t="shared" si="1"/>
        <v>1960.6159006648231</v>
      </c>
      <c r="T8" s="138"/>
      <c r="U8" s="139"/>
      <c r="V8" s="75"/>
      <c r="W8" s="75">
        <f>+W9+W15+W23+W28</f>
        <v>44005.06166340362</v>
      </c>
      <c r="X8" s="43"/>
      <c r="Y8" s="22" t="s">
        <v>34</v>
      </c>
      <c r="Z8" s="74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</row>
    <row r="9" spans="1:139" s="78" customFormat="1" ht="15" customHeight="1">
      <c r="A9" s="19" t="s">
        <v>35</v>
      </c>
      <c r="B9" s="76">
        <f>SUM(B10:B14)</f>
        <v>682.0319263948979</v>
      </c>
      <c r="C9" s="76">
        <f aca="true" t="shared" si="2" ref="C9:S9">SUM(C10:C14)</f>
        <v>63.95678489016827</v>
      </c>
      <c r="D9" s="76">
        <f t="shared" si="2"/>
        <v>694.8091524098347</v>
      </c>
      <c r="E9" s="76">
        <f t="shared" si="2"/>
        <v>170.81577617174287</v>
      </c>
      <c r="F9" s="76">
        <f t="shared" si="2"/>
        <v>51.73451006996501</v>
      </c>
      <c r="G9" s="76">
        <f t="shared" si="2"/>
        <v>505.4937200216925</v>
      </c>
      <c r="H9" s="76">
        <f t="shared" si="2"/>
        <v>914.0694133661198</v>
      </c>
      <c r="I9" s="76">
        <f t="shared" si="2"/>
        <v>438.43550716233733</v>
      </c>
      <c r="J9" s="76">
        <f t="shared" si="2"/>
        <v>372.51337292242044</v>
      </c>
      <c r="K9" s="76">
        <f t="shared" si="2"/>
        <v>139.29067719199352</v>
      </c>
      <c r="L9" s="76">
        <f t="shared" si="2"/>
        <v>218.9959801990022</v>
      </c>
      <c r="M9" s="76">
        <f t="shared" si="2"/>
        <v>527.6336091337963</v>
      </c>
      <c r="N9" s="76">
        <f t="shared" si="2"/>
        <v>166.93344193434615</v>
      </c>
      <c r="O9" s="76">
        <f t="shared" si="2"/>
        <v>60.53523167497737</v>
      </c>
      <c r="P9" s="76">
        <f t="shared" si="2"/>
        <v>687.8517634400358</v>
      </c>
      <c r="Q9" s="76">
        <f t="shared" si="2"/>
        <v>630.842752</v>
      </c>
      <c r="R9" s="76">
        <f t="shared" si="2"/>
        <v>310.2566704353636</v>
      </c>
      <c r="S9" s="140">
        <f t="shared" si="2"/>
        <v>321.50792638912696</v>
      </c>
      <c r="T9" s="141"/>
      <c r="U9" s="142"/>
      <c r="V9" s="76"/>
      <c r="W9" s="76">
        <f>SUM(W10:W14)</f>
        <v>6957.708215807822</v>
      </c>
      <c r="X9" s="43"/>
      <c r="Y9" s="20" t="s">
        <v>36</v>
      </c>
      <c r="Z9" s="74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</row>
    <row r="10" spans="1:139" s="2" customFormat="1" ht="15" customHeight="1">
      <c r="A10" s="17" t="s">
        <v>37</v>
      </c>
      <c r="B10" s="79">
        <v>182.47887384510148</v>
      </c>
      <c r="C10" s="80">
        <v>2.0555785040690533</v>
      </c>
      <c r="D10" s="80">
        <v>120.64326695598048</v>
      </c>
      <c r="E10" s="80">
        <v>5.017944521353384</v>
      </c>
      <c r="F10" s="81">
        <v>14.748563296114352</v>
      </c>
      <c r="G10" s="81">
        <v>128.40527156415467</v>
      </c>
      <c r="H10" s="80">
        <v>233.75408216768724</v>
      </c>
      <c r="I10" s="80">
        <v>66.31376684526448</v>
      </c>
      <c r="J10" s="80">
        <v>86.91978701523145</v>
      </c>
      <c r="K10" s="80">
        <v>72.24824295691838</v>
      </c>
      <c r="L10" s="80">
        <v>52.49160459676842</v>
      </c>
      <c r="M10" s="80">
        <v>142.205768871227</v>
      </c>
      <c r="N10" s="80">
        <v>37.072367384807166</v>
      </c>
      <c r="O10" s="80">
        <v>14.498235297642745</v>
      </c>
      <c r="P10" s="80">
        <v>257.268112232143</v>
      </c>
      <c r="Q10" s="80">
        <v>112.55267700000002</v>
      </c>
      <c r="R10" s="80">
        <v>91.70152646275706</v>
      </c>
      <c r="S10" s="125">
        <v>70.58345623239498</v>
      </c>
      <c r="T10" s="126"/>
      <c r="U10" s="127"/>
      <c r="V10" s="80"/>
      <c r="W10" s="80">
        <f aca="true" t="shared" si="3" ref="W10:W32">SUM(B10:V10)</f>
        <v>1690.9591257496156</v>
      </c>
      <c r="X10" s="43"/>
      <c r="Y10" s="18" t="s">
        <v>38</v>
      </c>
      <c r="Z10" s="74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</row>
    <row r="11" spans="1:139" s="2" customFormat="1" ht="15" customHeight="1">
      <c r="A11" s="17" t="s">
        <v>39</v>
      </c>
      <c r="B11" s="79">
        <v>106.10469757880615</v>
      </c>
      <c r="C11" s="80">
        <v>0.6096744908330256</v>
      </c>
      <c r="D11" s="80">
        <v>210.74</v>
      </c>
      <c r="E11" s="80">
        <v>8.2723573724783</v>
      </c>
      <c r="F11" s="81">
        <v>10.6351209227987</v>
      </c>
      <c r="G11" s="81">
        <v>114.06665581517426</v>
      </c>
      <c r="H11" s="80">
        <v>138.33253699829615</v>
      </c>
      <c r="I11" s="80">
        <v>23.765122551906657</v>
      </c>
      <c r="J11" s="80">
        <v>49.66844972298939</v>
      </c>
      <c r="K11" s="80">
        <v>13.381729760275682</v>
      </c>
      <c r="L11" s="80">
        <v>30.7446057414021</v>
      </c>
      <c r="M11" s="80">
        <v>78.12760162966491</v>
      </c>
      <c r="N11" s="80">
        <v>41.76</v>
      </c>
      <c r="O11" s="80">
        <v>6.933818809484407</v>
      </c>
      <c r="P11" s="80">
        <v>126.96279412534936</v>
      </c>
      <c r="Q11" s="80">
        <v>186.718107</v>
      </c>
      <c r="R11" s="80">
        <v>38.77089030598048</v>
      </c>
      <c r="S11" s="125">
        <v>61.75647244433634</v>
      </c>
      <c r="T11" s="126"/>
      <c r="U11" s="127"/>
      <c r="V11" s="80"/>
      <c r="W11" s="80">
        <f t="shared" si="3"/>
        <v>1247.350635269776</v>
      </c>
      <c r="X11" s="43"/>
      <c r="Y11" s="18" t="s">
        <v>40</v>
      </c>
      <c r="Z11" s="74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</row>
    <row r="12" spans="1:139" s="2" customFormat="1" ht="15" customHeight="1">
      <c r="A12" s="17" t="s">
        <v>41</v>
      </c>
      <c r="B12" s="79">
        <v>145.32377886966628</v>
      </c>
      <c r="C12" s="80">
        <v>0.7710438248364245</v>
      </c>
      <c r="D12" s="80">
        <v>119.40824160593601</v>
      </c>
      <c r="E12" s="80">
        <v>100.563542223336</v>
      </c>
      <c r="F12" s="81">
        <v>7.591627253580966</v>
      </c>
      <c r="G12" s="81">
        <v>103.23140323099507</v>
      </c>
      <c r="H12" s="80">
        <v>134.04529393415208</v>
      </c>
      <c r="I12" s="80">
        <v>25.29068009757639</v>
      </c>
      <c r="J12" s="80">
        <v>49.66844972298939</v>
      </c>
      <c r="K12" s="80">
        <v>12.820292519812234</v>
      </c>
      <c r="L12" s="80">
        <v>29.83400038278706</v>
      </c>
      <c r="M12" s="80">
        <v>84.16029458393889</v>
      </c>
      <c r="N12" s="80">
        <v>20.361930351283878</v>
      </c>
      <c r="O12" s="80">
        <v>13.713912057609113</v>
      </c>
      <c r="P12" s="80">
        <v>98.46482675680151</v>
      </c>
      <c r="Q12" s="80">
        <v>194.319571</v>
      </c>
      <c r="R12" s="80">
        <v>46.06813434938266</v>
      </c>
      <c r="S12" s="125">
        <v>31.056016835744483</v>
      </c>
      <c r="T12" s="126"/>
      <c r="U12" s="127"/>
      <c r="V12" s="80"/>
      <c r="W12" s="80">
        <f t="shared" si="3"/>
        <v>1216.6930396004286</v>
      </c>
      <c r="X12" s="43"/>
      <c r="Y12" s="18" t="s">
        <v>42</v>
      </c>
      <c r="Z12" s="74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</row>
    <row r="13" spans="1:139" s="2" customFormat="1" ht="15" customHeight="1">
      <c r="A13" s="17" t="s">
        <v>43</v>
      </c>
      <c r="B13" s="79">
        <v>117.98088615396853</v>
      </c>
      <c r="C13" s="80">
        <v>20.437115096057976</v>
      </c>
      <c r="D13" s="80">
        <v>70.70633578788926</v>
      </c>
      <c r="E13" s="80">
        <v>44.98109669653313</v>
      </c>
      <c r="F13" s="81">
        <v>7.847625539910461</v>
      </c>
      <c r="G13" s="81">
        <v>64.25553449126686</v>
      </c>
      <c r="H13" s="80">
        <v>153.97019764982528</v>
      </c>
      <c r="I13" s="80">
        <v>31.325337655731282</v>
      </c>
      <c r="J13" s="80">
        <v>49.66844972298939</v>
      </c>
      <c r="K13" s="80">
        <v>2.6592396325915635</v>
      </c>
      <c r="L13" s="80">
        <v>45.06494380873288</v>
      </c>
      <c r="M13" s="80">
        <v>75.05299195826679</v>
      </c>
      <c r="N13" s="80">
        <v>22.8931854452387</v>
      </c>
      <c r="O13" s="80">
        <v>8.233570963770813</v>
      </c>
      <c r="P13" s="80">
        <v>80.43185694786791</v>
      </c>
      <c r="Q13" s="80">
        <v>61.692476</v>
      </c>
      <c r="R13" s="80">
        <v>47.70495932955297</v>
      </c>
      <c r="S13" s="125">
        <v>42.83198087665117</v>
      </c>
      <c r="T13" s="126"/>
      <c r="U13" s="127"/>
      <c r="V13" s="80"/>
      <c r="W13" s="80">
        <f t="shared" si="3"/>
        <v>947.737783756845</v>
      </c>
      <c r="X13" s="43"/>
      <c r="Y13" s="18" t="s">
        <v>44</v>
      </c>
      <c r="Z13" s="74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</row>
    <row r="14" spans="1:139" s="2" customFormat="1" ht="15" customHeight="1">
      <c r="A14" s="17" t="s">
        <v>45</v>
      </c>
      <c r="B14" s="79">
        <v>130.14368994735548</v>
      </c>
      <c r="C14" s="80">
        <v>40.08337297437179</v>
      </c>
      <c r="D14" s="80">
        <v>173.31130806002892</v>
      </c>
      <c r="E14" s="80">
        <v>11.98083535804203</v>
      </c>
      <c r="F14" s="81">
        <v>10.91157305756053</v>
      </c>
      <c r="G14" s="81">
        <v>95.53485492010171</v>
      </c>
      <c r="H14" s="80">
        <v>253.96730261615906</v>
      </c>
      <c r="I14" s="80">
        <v>291.7406000118585</v>
      </c>
      <c r="J14" s="80">
        <v>136.58823673822084</v>
      </c>
      <c r="K14" s="80">
        <v>38.181172322395675</v>
      </c>
      <c r="L14" s="80">
        <v>60.860825669311744</v>
      </c>
      <c r="M14" s="80">
        <v>148.08695209069876</v>
      </c>
      <c r="N14" s="80">
        <v>44.845958753016426</v>
      </c>
      <c r="O14" s="80">
        <v>17.15569454647029</v>
      </c>
      <c r="P14" s="80">
        <v>124.72417337787408</v>
      </c>
      <c r="Q14" s="80">
        <v>75.559921</v>
      </c>
      <c r="R14" s="80">
        <v>86.01115998769048</v>
      </c>
      <c r="S14" s="125">
        <v>115.28</v>
      </c>
      <c r="T14" s="126"/>
      <c r="U14" s="127"/>
      <c r="V14" s="80"/>
      <c r="W14" s="80">
        <f t="shared" si="3"/>
        <v>1854.9676314311562</v>
      </c>
      <c r="X14" s="43"/>
      <c r="Y14" s="18" t="s">
        <v>46</v>
      </c>
      <c r="Z14" s="74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</row>
    <row r="15" spans="1:139" s="2" customFormat="1" ht="15" customHeight="1">
      <c r="A15" s="19" t="s">
        <v>47</v>
      </c>
      <c r="B15" s="76">
        <f>SUM(B16:B22)</f>
        <v>1732.3453664575036</v>
      </c>
      <c r="C15" s="76">
        <f aca="true" t="shared" si="4" ref="C15:N15">SUM(C16:C22)</f>
        <v>44.37053886009467</v>
      </c>
      <c r="D15" s="76">
        <f t="shared" si="4"/>
        <v>2795.408646424931</v>
      </c>
      <c r="E15" s="76">
        <f t="shared" si="4"/>
        <v>164.3555437145233</v>
      </c>
      <c r="F15" s="82">
        <f t="shared" si="4"/>
        <v>163.09514760773843</v>
      </c>
      <c r="G15" s="82">
        <f t="shared" si="4"/>
        <v>1929.8623576050923</v>
      </c>
      <c r="H15" s="76">
        <f t="shared" si="4"/>
        <v>4094.0412489795162</v>
      </c>
      <c r="I15" s="76">
        <f t="shared" si="4"/>
        <v>1032.4532323615094</v>
      </c>
      <c r="J15" s="76">
        <f t="shared" si="4"/>
        <v>1391.718059599304</v>
      </c>
      <c r="K15" s="76">
        <f t="shared" si="4"/>
        <v>516.7582069786737</v>
      </c>
      <c r="L15" s="76">
        <f t="shared" si="4"/>
        <v>838.3259594067165</v>
      </c>
      <c r="M15" s="76">
        <f t="shared" si="4"/>
        <v>2052.9577593967733</v>
      </c>
      <c r="N15" s="76">
        <f t="shared" si="4"/>
        <v>739.9068357442194</v>
      </c>
      <c r="O15" s="76">
        <f>SUM(O16:O22)</f>
        <v>317.2740528904575</v>
      </c>
      <c r="P15" s="76">
        <f>SUM(P16:P22)</f>
        <v>2001.3420361066283</v>
      </c>
      <c r="Q15" s="76">
        <f>SUM(Q16:Q22)</f>
        <v>1634.2933639999999</v>
      </c>
      <c r="R15" s="76">
        <f>SUM(R16:R22)</f>
        <v>1268.6234715270311</v>
      </c>
      <c r="S15" s="131">
        <f>SUM(S16:S22)</f>
        <v>1165.9448427949178</v>
      </c>
      <c r="T15" s="132"/>
      <c r="U15" s="133"/>
      <c r="V15" s="76"/>
      <c r="W15" s="76">
        <f>SUM(W16:W22)</f>
        <v>23883.076670455623</v>
      </c>
      <c r="X15" s="43"/>
      <c r="Y15" s="20" t="s">
        <v>48</v>
      </c>
      <c r="Z15" s="74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</row>
    <row r="16" spans="1:139" s="2" customFormat="1" ht="15" customHeight="1">
      <c r="A16" s="21" t="s">
        <v>49</v>
      </c>
      <c r="B16" s="79">
        <v>296.0657445522667</v>
      </c>
      <c r="C16" s="80">
        <v>1.25227906742493</v>
      </c>
      <c r="D16" s="80">
        <v>192.68081553771066</v>
      </c>
      <c r="E16" s="80">
        <v>40.07490403974786</v>
      </c>
      <c r="F16" s="81">
        <v>8.62598495043435</v>
      </c>
      <c r="G16" s="81">
        <v>100.8475649802924</v>
      </c>
      <c r="H16" s="80">
        <v>278.93896473788715</v>
      </c>
      <c r="I16" s="80">
        <v>76.39495129821259</v>
      </c>
      <c r="J16" s="80">
        <v>58.971104220309485</v>
      </c>
      <c r="K16" s="80">
        <v>11.172965084721067</v>
      </c>
      <c r="L16" s="80">
        <v>42.98391525827747</v>
      </c>
      <c r="M16" s="80">
        <v>98.1287655381462</v>
      </c>
      <c r="N16" s="80">
        <v>35.32786458018594</v>
      </c>
      <c r="O16" s="80">
        <v>12.3153515618703</v>
      </c>
      <c r="P16" s="80">
        <v>119.77641769762141</v>
      </c>
      <c r="Q16" s="80">
        <v>96.38554</v>
      </c>
      <c r="R16" s="80">
        <v>59.1589961214559</v>
      </c>
      <c r="S16" s="125">
        <v>61.983937176839305</v>
      </c>
      <c r="T16" s="126"/>
      <c r="U16" s="127"/>
      <c r="V16" s="80"/>
      <c r="W16" s="80">
        <f t="shared" si="3"/>
        <v>1591.0860664034037</v>
      </c>
      <c r="X16" s="43"/>
      <c r="Y16" s="18" t="s">
        <v>50</v>
      </c>
      <c r="Z16" s="74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</row>
    <row r="17" spans="1:139" s="29" customFormat="1" ht="15" customHeight="1">
      <c r="A17" s="21" t="s">
        <v>51</v>
      </c>
      <c r="B17" s="79">
        <v>372.9840382615942</v>
      </c>
      <c r="C17" s="80">
        <v>19.119548487421415</v>
      </c>
      <c r="D17" s="80">
        <v>1986.7838134159658</v>
      </c>
      <c r="E17" s="80">
        <v>102.4418562158029</v>
      </c>
      <c r="F17" s="81">
        <v>116.66207890504988</v>
      </c>
      <c r="G17" s="81">
        <v>1096.0824830604745</v>
      </c>
      <c r="H17" s="80">
        <v>2842.7305958308</v>
      </c>
      <c r="I17" s="80">
        <v>557.3566016552165</v>
      </c>
      <c r="J17" s="80">
        <v>766.6243548640234</v>
      </c>
      <c r="K17" s="80">
        <v>440.70231121678904</v>
      </c>
      <c r="L17" s="80">
        <v>605.1380911118824</v>
      </c>
      <c r="M17" s="80">
        <v>1344.9839546008063</v>
      </c>
      <c r="N17" s="80">
        <v>603.04</v>
      </c>
      <c r="O17" s="80">
        <v>257.60596413374753</v>
      </c>
      <c r="P17" s="80">
        <v>1381.7263771776018</v>
      </c>
      <c r="Q17" s="80">
        <v>1141.945945</v>
      </c>
      <c r="R17" s="80">
        <v>939.3624324803116</v>
      </c>
      <c r="S17" s="125">
        <v>840.621650212711</v>
      </c>
      <c r="T17" s="126"/>
      <c r="U17" s="127"/>
      <c r="V17" s="80"/>
      <c r="W17" s="80">
        <f t="shared" si="3"/>
        <v>15415.912096630198</v>
      </c>
      <c r="X17" s="43"/>
      <c r="Y17" s="18" t="s">
        <v>52</v>
      </c>
      <c r="Z17" s="74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</row>
    <row r="18" spans="1:139" s="29" customFormat="1" ht="15" customHeight="1">
      <c r="A18" s="21" t="s">
        <v>53</v>
      </c>
      <c r="B18" s="79">
        <v>160.84575568708937</v>
      </c>
      <c r="C18" s="80">
        <v>0.502913527147576</v>
      </c>
      <c r="D18" s="80">
        <v>291.9585588878394</v>
      </c>
      <c r="E18" s="80">
        <v>1.0412108605079295</v>
      </c>
      <c r="F18" s="81">
        <v>1.8601707459788224</v>
      </c>
      <c r="G18" s="81">
        <v>148.72214069298687</v>
      </c>
      <c r="H18" s="80">
        <v>97.50887011844772</v>
      </c>
      <c r="I18" s="80">
        <v>35.39839970067173</v>
      </c>
      <c r="J18" s="80">
        <v>23.588441688123797</v>
      </c>
      <c r="K18" s="80">
        <v>3.03</v>
      </c>
      <c r="L18" s="80">
        <v>21.47492301156433</v>
      </c>
      <c r="M18" s="80">
        <v>67.75074687698027</v>
      </c>
      <c r="N18" s="80">
        <v>8.213045683793583</v>
      </c>
      <c r="O18" s="80">
        <v>3.2884087457998317</v>
      </c>
      <c r="P18" s="80">
        <v>78.04413678930354</v>
      </c>
      <c r="Q18" s="80">
        <v>45.851604</v>
      </c>
      <c r="R18" s="80">
        <v>41.94803904359755</v>
      </c>
      <c r="S18" s="125">
        <v>28.83</v>
      </c>
      <c r="T18" s="126"/>
      <c r="U18" s="127"/>
      <c r="V18" s="80"/>
      <c r="W18" s="80">
        <f t="shared" si="3"/>
        <v>1059.8573660598322</v>
      </c>
      <c r="X18" s="43"/>
      <c r="Y18" s="18" t="s">
        <v>54</v>
      </c>
      <c r="Z18" s="74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</row>
    <row r="19" spans="1:139" s="29" customFormat="1" ht="15" customHeight="1">
      <c r="A19" s="21" t="s">
        <v>55</v>
      </c>
      <c r="B19" s="79">
        <v>319.74027175922413</v>
      </c>
      <c r="C19" s="80">
        <v>1.223347785917917</v>
      </c>
      <c r="D19" s="80">
        <v>116.30392988177282</v>
      </c>
      <c r="E19" s="80">
        <v>7.516139727347368</v>
      </c>
      <c r="F19" s="81">
        <v>6.067129059542639</v>
      </c>
      <c r="G19" s="81">
        <v>122.55703551419347</v>
      </c>
      <c r="H19" s="80">
        <v>212.72886671400423</v>
      </c>
      <c r="I19" s="80">
        <v>70.13771803326274</v>
      </c>
      <c r="J19" s="80">
        <v>58.971104220309485</v>
      </c>
      <c r="K19" s="80">
        <v>8.239746088273963</v>
      </c>
      <c r="L19" s="80">
        <v>44.17259918972655</v>
      </c>
      <c r="M19" s="80">
        <v>98.08074373104598</v>
      </c>
      <c r="N19" s="80">
        <v>33.346524123208695</v>
      </c>
      <c r="O19" s="80">
        <v>11.737312930298978</v>
      </c>
      <c r="P19" s="80">
        <v>118.40613817476805</v>
      </c>
      <c r="Q19" s="80">
        <v>92.265372</v>
      </c>
      <c r="R19" s="80">
        <v>51.66395766945564</v>
      </c>
      <c r="S19" s="125">
        <v>69.92924829152216</v>
      </c>
      <c r="T19" s="126"/>
      <c r="U19" s="127"/>
      <c r="V19" s="80"/>
      <c r="W19" s="80">
        <f t="shared" si="3"/>
        <v>1443.0871848938746</v>
      </c>
      <c r="X19" s="43"/>
      <c r="Y19" s="18" t="s">
        <v>56</v>
      </c>
      <c r="Z19" s="74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</row>
    <row r="20" spans="1:139" s="29" customFormat="1" ht="15" customHeight="1">
      <c r="A20" s="21" t="s">
        <v>57</v>
      </c>
      <c r="B20" s="79">
        <v>154.15198470215793</v>
      </c>
      <c r="C20" s="80">
        <v>2.1524615949737647</v>
      </c>
      <c r="D20" s="80">
        <v>73.47320455260721</v>
      </c>
      <c r="E20" s="80">
        <v>4.0531147825108</v>
      </c>
      <c r="F20" s="81">
        <v>8.529380784423106</v>
      </c>
      <c r="G20" s="81">
        <v>136.6066824079108</v>
      </c>
      <c r="H20" s="80">
        <v>218.513990342978</v>
      </c>
      <c r="I20" s="80">
        <v>54.09569919568485</v>
      </c>
      <c r="J20" s="80">
        <v>165.1190918168666</v>
      </c>
      <c r="K20" s="80">
        <v>14.295808041029055</v>
      </c>
      <c r="L20" s="80">
        <v>34.94781018119803</v>
      </c>
      <c r="M20" s="80">
        <v>125.1251707623334</v>
      </c>
      <c r="N20" s="80">
        <v>24.41716284371065</v>
      </c>
      <c r="O20" s="80">
        <v>7.8976743215096</v>
      </c>
      <c r="P20" s="80">
        <v>119.59811346087011</v>
      </c>
      <c r="Q20" s="80">
        <v>84.460807</v>
      </c>
      <c r="R20" s="80">
        <v>50.87090480555663</v>
      </c>
      <c r="S20" s="125">
        <v>54.768626726983896</v>
      </c>
      <c r="T20" s="126"/>
      <c r="U20" s="127"/>
      <c r="V20" s="80"/>
      <c r="W20" s="80">
        <f t="shared" si="3"/>
        <v>1333.0776883233043</v>
      </c>
      <c r="X20" s="43"/>
      <c r="Y20" s="18" t="s">
        <v>58</v>
      </c>
      <c r="Z20" s="74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</row>
    <row r="21" spans="1:139" s="29" customFormat="1" ht="15" customHeight="1">
      <c r="A21" s="21" t="s">
        <v>59</v>
      </c>
      <c r="B21" s="79">
        <v>290.37799284117943</v>
      </c>
      <c r="C21" s="80">
        <v>4.337352704583096</v>
      </c>
      <c r="D21" s="80">
        <v>93.11832414903468</v>
      </c>
      <c r="E21" s="80">
        <v>4.162768446121712</v>
      </c>
      <c r="F21" s="81">
        <v>9.566570504114727</v>
      </c>
      <c r="G21" s="81">
        <v>152.2624558863634</v>
      </c>
      <c r="H21" s="80">
        <v>265.13240925696203</v>
      </c>
      <c r="I21" s="80">
        <v>84.73106923799851</v>
      </c>
      <c r="J21" s="80">
        <v>70.76532506437138</v>
      </c>
      <c r="K21" s="80">
        <v>34.515641414725074</v>
      </c>
      <c r="L21" s="80">
        <v>51.11493363429894</v>
      </c>
      <c r="M21" s="80">
        <v>147.5701902034914</v>
      </c>
      <c r="N21" s="80">
        <v>33.52838281195537</v>
      </c>
      <c r="O21" s="80">
        <v>11.387000074210933</v>
      </c>
      <c r="P21" s="80">
        <v>117.88000118986098</v>
      </c>
      <c r="Q21" s="80">
        <v>121.981111</v>
      </c>
      <c r="R21" s="80">
        <v>85.26710710440292</v>
      </c>
      <c r="S21" s="125">
        <v>54.90484677003714</v>
      </c>
      <c r="T21" s="126"/>
      <c r="U21" s="127"/>
      <c r="V21" s="80"/>
      <c r="W21" s="80">
        <f t="shared" si="3"/>
        <v>1632.6034822937117</v>
      </c>
      <c r="X21" s="43"/>
      <c r="Y21" s="18" t="s">
        <v>60</v>
      </c>
      <c r="Z21" s="74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</row>
    <row r="22" spans="1:139" s="29" customFormat="1" ht="15" customHeight="1">
      <c r="A22" s="21" t="s">
        <v>61</v>
      </c>
      <c r="B22" s="79">
        <v>138.17957865399205</v>
      </c>
      <c r="C22" s="80">
        <v>15.782635692625972</v>
      </c>
      <c r="D22" s="80">
        <v>41.09</v>
      </c>
      <c r="E22" s="80">
        <v>5.065549642484728</v>
      </c>
      <c r="F22" s="81">
        <v>11.783832658194882</v>
      </c>
      <c r="G22" s="81">
        <v>172.78399506287076</v>
      </c>
      <c r="H22" s="80">
        <v>178.48755197843676</v>
      </c>
      <c r="I22" s="80">
        <v>154.33879324046234</v>
      </c>
      <c r="J22" s="80">
        <v>247.67863772529986</v>
      </c>
      <c r="K22" s="80">
        <v>4.801735133135511</v>
      </c>
      <c r="L22" s="80">
        <v>38.49368701976884</v>
      </c>
      <c r="M22" s="80">
        <v>171.3181876839697</v>
      </c>
      <c r="N22" s="80">
        <v>2.033855701365196</v>
      </c>
      <c r="O22" s="80">
        <v>13.042341123020334</v>
      </c>
      <c r="P22" s="80">
        <v>65.91085161660253</v>
      </c>
      <c r="Q22" s="80">
        <v>51.402985</v>
      </c>
      <c r="R22" s="80">
        <v>40.35203430225093</v>
      </c>
      <c r="S22" s="125">
        <v>54.90653361682407</v>
      </c>
      <c r="T22" s="126"/>
      <c r="U22" s="127"/>
      <c r="V22" s="80"/>
      <c r="W22" s="80">
        <f t="shared" si="3"/>
        <v>1407.4527858513045</v>
      </c>
      <c r="X22" s="43"/>
      <c r="Y22" s="18" t="s">
        <v>62</v>
      </c>
      <c r="Z22" s="74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</row>
    <row r="23" spans="1:139" s="29" customFormat="1" ht="15" customHeight="1">
      <c r="A23" s="19" t="s">
        <v>63</v>
      </c>
      <c r="B23" s="76">
        <f>SUM(B24:B27)</f>
        <v>304.52721474655175</v>
      </c>
      <c r="C23" s="76">
        <f aca="true" t="shared" si="5" ref="C23:X23">SUM(C24:C27)</f>
        <v>365.6155862235833</v>
      </c>
      <c r="D23" s="76">
        <f t="shared" si="5"/>
        <v>143.27190786149558</v>
      </c>
      <c r="E23" s="76">
        <f t="shared" si="5"/>
        <v>1163.2922027819434</v>
      </c>
      <c r="F23" s="82">
        <f t="shared" si="5"/>
        <v>17.67514407713221</v>
      </c>
      <c r="G23" s="82">
        <f t="shared" si="5"/>
        <v>324.81516132148306</v>
      </c>
      <c r="H23" s="76">
        <f t="shared" si="5"/>
        <v>375.83927753446255</v>
      </c>
      <c r="I23" s="76">
        <f t="shared" si="5"/>
        <v>81.03160942044546</v>
      </c>
      <c r="J23" s="76">
        <f t="shared" si="5"/>
        <v>116.13646566399882</v>
      </c>
      <c r="K23" s="76">
        <f t="shared" si="5"/>
        <v>53.4505013267308</v>
      </c>
      <c r="L23" s="76">
        <f t="shared" si="5"/>
        <v>98.49341437983787</v>
      </c>
      <c r="M23" s="76">
        <f t="shared" si="5"/>
        <v>249.1535651334193</v>
      </c>
      <c r="N23" s="76">
        <f t="shared" si="5"/>
        <v>78.16219552030468</v>
      </c>
      <c r="O23" s="76">
        <f t="shared" si="5"/>
        <v>30.386673494009163</v>
      </c>
      <c r="P23" s="76">
        <f t="shared" si="5"/>
        <v>267.0593068195188</v>
      </c>
      <c r="Q23" s="76">
        <f t="shared" si="5"/>
        <v>206.55141899999998</v>
      </c>
      <c r="R23" s="76">
        <f t="shared" si="5"/>
        <v>128.58958189443948</v>
      </c>
      <c r="S23" s="131">
        <f t="shared" si="5"/>
        <v>120.2479147292961</v>
      </c>
      <c r="T23" s="132"/>
      <c r="U23" s="133"/>
      <c r="V23" s="76"/>
      <c r="W23" s="76">
        <f t="shared" si="5"/>
        <v>4124.299141928653</v>
      </c>
      <c r="X23" s="83">
        <f t="shared" si="5"/>
        <v>0</v>
      </c>
      <c r="Y23" s="20" t="s">
        <v>64</v>
      </c>
      <c r="Z23" s="74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</row>
    <row r="24" spans="1:139" s="29" customFormat="1" ht="15" customHeight="1">
      <c r="A24" s="21" t="s">
        <v>65</v>
      </c>
      <c r="B24" s="79">
        <v>38.0262277667929</v>
      </c>
      <c r="C24" s="80">
        <v>0.06584768125940249</v>
      </c>
      <c r="D24" s="80">
        <v>9.354125591622967</v>
      </c>
      <c r="E24" s="80">
        <v>0.04347202746423302</v>
      </c>
      <c r="F24" s="81">
        <v>0.35480166151855563</v>
      </c>
      <c r="G24" s="81">
        <v>33.14013062813119</v>
      </c>
      <c r="H24" s="80">
        <v>34.015302597866786</v>
      </c>
      <c r="I24" s="80">
        <v>8.341640972651243</v>
      </c>
      <c r="J24" s="80">
        <v>14.517058207999854</v>
      </c>
      <c r="K24" s="80">
        <v>12.956685107412607</v>
      </c>
      <c r="L24" s="80">
        <v>10.98244880664039</v>
      </c>
      <c r="M24" s="80">
        <v>59.49154750556053</v>
      </c>
      <c r="N24" s="80">
        <v>7.86</v>
      </c>
      <c r="O24" s="80">
        <v>2.1162990361409197</v>
      </c>
      <c r="P24" s="80">
        <v>19.69239371108857</v>
      </c>
      <c r="Q24" s="80">
        <v>18.446047</v>
      </c>
      <c r="R24" s="80">
        <v>17.700405410411456</v>
      </c>
      <c r="S24" s="125">
        <v>15.68</v>
      </c>
      <c r="T24" s="126"/>
      <c r="U24" s="127"/>
      <c r="V24" s="80"/>
      <c r="W24" s="80">
        <f t="shared" si="3"/>
        <v>302.7844337125617</v>
      </c>
      <c r="X24" s="43"/>
      <c r="Y24" s="18" t="s">
        <v>66</v>
      </c>
      <c r="Z24" s="74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</row>
    <row r="25" spans="1:139" s="29" customFormat="1" ht="15" customHeight="1">
      <c r="A25" s="21" t="s">
        <v>67</v>
      </c>
      <c r="B25" s="79">
        <v>58.65662002798476</v>
      </c>
      <c r="C25" s="80">
        <v>4.660388256423106</v>
      </c>
      <c r="D25" s="80">
        <v>32.647877086613065</v>
      </c>
      <c r="E25" s="80">
        <v>0.3058304147063755</v>
      </c>
      <c r="F25" s="81">
        <v>1.3993233276393025</v>
      </c>
      <c r="G25" s="81">
        <v>60.1651372810009</v>
      </c>
      <c r="H25" s="80">
        <v>68.2186342287129</v>
      </c>
      <c r="I25" s="80">
        <v>14.343619930969595</v>
      </c>
      <c r="J25" s="80">
        <v>29.03411641599971</v>
      </c>
      <c r="K25" s="80">
        <v>4.01061963814497</v>
      </c>
      <c r="L25" s="80">
        <v>17.88102572906596</v>
      </c>
      <c r="M25" s="80">
        <v>36.77565171835241</v>
      </c>
      <c r="N25" s="80">
        <v>18.865936136205285</v>
      </c>
      <c r="O25" s="80">
        <v>4.38356409105236</v>
      </c>
      <c r="P25" s="80">
        <v>49.048479390173824</v>
      </c>
      <c r="Q25" s="80">
        <v>33.940727</v>
      </c>
      <c r="R25" s="80">
        <v>18.699025091031714</v>
      </c>
      <c r="S25" s="125">
        <v>23.188671969304764</v>
      </c>
      <c r="T25" s="126"/>
      <c r="U25" s="127"/>
      <c r="V25" s="80"/>
      <c r="W25" s="80">
        <f t="shared" si="3"/>
        <v>476.225247733381</v>
      </c>
      <c r="X25" s="43"/>
      <c r="Y25" s="18" t="s">
        <v>68</v>
      </c>
      <c r="Z25" s="74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</row>
    <row r="26" spans="1:139" s="29" customFormat="1" ht="15" customHeight="1">
      <c r="A26" s="21" t="s">
        <v>69</v>
      </c>
      <c r="B26" s="79">
        <v>111.62892565462418</v>
      </c>
      <c r="C26" s="80">
        <v>270.11864689692624</v>
      </c>
      <c r="D26" s="80">
        <v>64.05606796253426</v>
      </c>
      <c r="E26" s="80">
        <v>923.8536182841967</v>
      </c>
      <c r="F26" s="81">
        <v>13.613247130479715</v>
      </c>
      <c r="G26" s="81">
        <v>159.34731819070078</v>
      </c>
      <c r="H26" s="80">
        <v>216.46269204454532</v>
      </c>
      <c r="I26" s="80">
        <v>44.83115283189333</v>
      </c>
      <c r="J26" s="80">
        <v>43.55117462399956</v>
      </c>
      <c r="K26" s="80">
        <v>7.436240014655867</v>
      </c>
      <c r="L26" s="80">
        <v>53.0694096740849</v>
      </c>
      <c r="M26" s="80">
        <v>112.32941409434882</v>
      </c>
      <c r="N26" s="80">
        <v>41.45681210585271</v>
      </c>
      <c r="O26" s="80">
        <v>19.124237011400627</v>
      </c>
      <c r="P26" s="80">
        <v>147.0007445307375</v>
      </c>
      <c r="Q26" s="80">
        <v>113.86442299999999</v>
      </c>
      <c r="R26" s="80">
        <v>72.1128092786324</v>
      </c>
      <c r="S26" s="125">
        <v>53.22179524710914</v>
      </c>
      <c r="T26" s="126"/>
      <c r="U26" s="127"/>
      <c r="V26" s="80"/>
      <c r="W26" s="80">
        <f t="shared" si="3"/>
        <v>2467.078728576722</v>
      </c>
      <c r="X26" s="43"/>
      <c r="Y26" s="18" t="s">
        <v>70</v>
      </c>
      <c r="Z26" s="74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</row>
    <row r="27" spans="1:139" s="29" customFormat="1" ht="15" customHeight="1">
      <c r="A27" s="21" t="s">
        <v>71</v>
      </c>
      <c r="B27" s="79">
        <v>96.21544129714991</v>
      </c>
      <c r="C27" s="80">
        <v>90.77070338897455</v>
      </c>
      <c r="D27" s="80">
        <v>37.21383722072529</v>
      </c>
      <c r="E27" s="80">
        <v>239.089282055576</v>
      </c>
      <c r="F27" s="81">
        <v>2.307771957494637</v>
      </c>
      <c r="G27" s="81">
        <v>72.16257522165019</v>
      </c>
      <c r="H27" s="80">
        <v>57.14264866333758</v>
      </c>
      <c r="I27" s="80">
        <v>13.515195684931296</v>
      </c>
      <c r="J27" s="80">
        <v>29.03411641599971</v>
      </c>
      <c r="K27" s="80">
        <v>29.046956566517355</v>
      </c>
      <c r="L27" s="80">
        <v>16.560530170046626</v>
      </c>
      <c r="M27" s="80">
        <v>40.55695181515757</v>
      </c>
      <c r="N27" s="80">
        <v>9.979447278246685</v>
      </c>
      <c r="O27" s="80">
        <v>4.762573355415255</v>
      </c>
      <c r="P27" s="80">
        <v>51.317689187518894</v>
      </c>
      <c r="Q27" s="80">
        <v>40.300222</v>
      </c>
      <c r="R27" s="80">
        <v>20.077342114363912</v>
      </c>
      <c r="S27" s="125">
        <v>28.15744751288218</v>
      </c>
      <c r="T27" s="126"/>
      <c r="U27" s="127"/>
      <c r="V27" s="80"/>
      <c r="W27" s="80">
        <f t="shared" si="3"/>
        <v>878.2107319059877</v>
      </c>
      <c r="X27" s="43"/>
      <c r="Y27" s="18" t="s">
        <v>72</v>
      </c>
      <c r="Z27" s="74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</row>
    <row r="28" spans="1:139" s="29" customFormat="1" ht="15" customHeight="1">
      <c r="A28" s="19" t="s">
        <v>73</v>
      </c>
      <c r="B28" s="76">
        <f>SUM(B29:B32)</f>
        <v>1131.4468057845077</v>
      </c>
      <c r="C28" s="76">
        <f aca="true" t="shared" si="6" ref="C28:W28">SUM(C29:C32)</f>
        <v>12.320396606283762</v>
      </c>
      <c r="D28" s="76">
        <f t="shared" si="6"/>
        <v>1113.5746287658453</v>
      </c>
      <c r="E28" s="76">
        <f t="shared" si="6"/>
        <v>53.80383445323268</v>
      </c>
      <c r="F28" s="82">
        <f t="shared" si="6"/>
        <v>63.18640552819201</v>
      </c>
      <c r="G28" s="82">
        <f t="shared" si="6"/>
        <v>715.831398790212</v>
      </c>
      <c r="H28" s="76">
        <f t="shared" si="6"/>
        <v>1203.4973459461148</v>
      </c>
      <c r="I28" s="76">
        <f t="shared" si="6"/>
        <v>477.4858484127292</v>
      </c>
      <c r="J28" s="76">
        <f t="shared" si="6"/>
        <v>511.3736158816619</v>
      </c>
      <c r="K28" s="76">
        <f t="shared" si="6"/>
        <v>140.86474353935816</v>
      </c>
      <c r="L28" s="76">
        <f t="shared" si="6"/>
        <v>260.04248230220225</v>
      </c>
      <c r="M28" s="76">
        <f t="shared" si="6"/>
        <v>795.836787361829</v>
      </c>
      <c r="N28" s="76">
        <f t="shared" si="6"/>
        <v>242.87913346032778</v>
      </c>
      <c r="O28" s="76">
        <f t="shared" si="6"/>
        <v>82.47692441018201</v>
      </c>
      <c r="P28" s="76">
        <f t="shared" si="6"/>
        <v>797.2883511259267</v>
      </c>
      <c r="Q28" s="76">
        <f t="shared" si="6"/>
        <v>570.603897</v>
      </c>
      <c r="R28" s="76">
        <f t="shared" si="6"/>
        <v>514.5498190914334</v>
      </c>
      <c r="S28" s="131">
        <f t="shared" si="6"/>
        <v>352.91521675148215</v>
      </c>
      <c r="T28" s="132"/>
      <c r="U28" s="133"/>
      <c r="V28" s="76"/>
      <c r="W28" s="76">
        <f t="shared" si="6"/>
        <v>9039.97763521152</v>
      </c>
      <c r="X28" s="43"/>
      <c r="Y28" s="20" t="s">
        <v>74</v>
      </c>
      <c r="Z28" s="74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</row>
    <row r="29" spans="1:139" s="29" customFormat="1" ht="15" customHeight="1">
      <c r="A29" s="21" t="s">
        <v>75</v>
      </c>
      <c r="B29" s="79">
        <v>207.20714764731719</v>
      </c>
      <c r="C29" s="80">
        <v>0</v>
      </c>
      <c r="D29" s="80">
        <v>23.42660870518452</v>
      </c>
      <c r="E29" s="80">
        <v>10.163364144107325</v>
      </c>
      <c r="F29" s="81">
        <v>5.581019242458895</v>
      </c>
      <c r="G29" s="81">
        <v>92.8751316415864</v>
      </c>
      <c r="H29" s="80">
        <v>179.6122059534224</v>
      </c>
      <c r="I29" s="80">
        <v>41.76882574504158</v>
      </c>
      <c r="J29" s="80">
        <v>51.13736158816619</v>
      </c>
      <c r="K29" s="80">
        <v>2.7</v>
      </c>
      <c r="L29" s="80">
        <v>32.594491797108475</v>
      </c>
      <c r="M29" s="80">
        <v>104.76459452240066</v>
      </c>
      <c r="N29" s="80">
        <v>15.74</v>
      </c>
      <c r="O29" s="80">
        <v>8.931645337495716</v>
      </c>
      <c r="P29" s="80">
        <v>80.0562797268602</v>
      </c>
      <c r="Q29" s="80">
        <v>92.19315900000001</v>
      </c>
      <c r="R29" s="80">
        <v>67.89339425006057</v>
      </c>
      <c r="S29" s="125">
        <v>38.99064103379098</v>
      </c>
      <c r="T29" s="126"/>
      <c r="U29" s="127"/>
      <c r="V29" s="80"/>
      <c r="W29" s="80">
        <f t="shared" si="3"/>
        <v>1055.6358703350013</v>
      </c>
      <c r="X29" s="43"/>
      <c r="Y29" s="18" t="s">
        <v>76</v>
      </c>
      <c r="Z29" s="74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</row>
    <row r="30" spans="1:139" s="29" customFormat="1" ht="15" customHeight="1">
      <c r="A30" s="21" t="s">
        <v>77</v>
      </c>
      <c r="B30" s="79">
        <v>622.2284135243768</v>
      </c>
      <c r="C30" s="80">
        <v>4.698385543917771</v>
      </c>
      <c r="D30" s="80">
        <v>311.2126546539458</v>
      </c>
      <c r="E30" s="80">
        <v>36.475801332765876</v>
      </c>
      <c r="F30" s="81">
        <v>32.371427359816735</v>
      </c>
      <c r="G30" s="81">
        <v>265.8606380226152</v>
      </c>
      <c r="H30" s="80">
        <v>488.6180897388431</v>
      </c>
      <c r="I30" s="80">
        <v>123.09009672942501</v>
      </c>
      <c r="J30" s="80">
        <v>127.84340397041548</v>
      </c>
      <c r="K30" s="80">
        <v>106.228292074265</v>
      </c>
      <c r="L30" s="80">
        <v>114.84866831131352</v>
      </c>
      <c r="M30" s="80">
        <v>379.70765912837584</v>
      </c>
      <c r="N30" s="80">
        <v>136.264199943375</v>
      </c>
      <c r="O30" s="80">
        <v>30.45532206522682</v>
      </c>
      <c r="P30" s="80">
        <v>351.5194533133448</v>
      </c>
      <c r="Q30" s="80">
        <v>187.510511</v>
      </c>
      <c r="R30" s="80">
        <v>244.30564316826892</v>
      </c>
      <c r="S30" s="125">
        <v>130.26743822742657</v>
      </c>
      <c r="T30" s="126"/>
      <c r="U30" s="127"/>
      <c r="V30" s="80"/>
      <c r="W30" s="80">
        <f t="shared" si="3"/>
        <v>3693.506098107718</v>
      </c>
      <c r="X30" s="43"/>
      <c r="Y30" s="18" t="s">
        <v>78</v>
      </c>
      <c r="Z30" s="74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</row>
    <row r="31" spans="1:139" s="29" customFormat="1" ht="15" customHeight="1">
      <c r="A31" s="21" t="s">
        <v>79</v>
      </c>
      <c r="B31" s="79">
        <v>158.8254585957879</v>
      </c>
      <c r="C31" s="80">
        <v>5.896491478488975</v>
      </c>
      <c r="D31" s="80">
        <v>648.9533804973653</v>
      </c>
      <c r="E31" s="80">
        <v>5.902607387991859</v>
      </c>
      <c r="F31" s="81">
        <v>16.170538605048122</v>
      </c>
      <c r="G31" s="81">
        <v>230.99381225955102</v>
      </c>
      <c r="H31" s="80">
        <v>338.57936380359774</v>
      </c>
      <c r="I31" s="80">
        <v>262.13525479572934</v>
      </c>
      <c r="J31" s="80">
        <v>242.9024675437894</v>
      </c>
      <c r="K31" s="80">
        <v>3.518297485803571</v>
      </c>
      <c r="L31" s="80">
        <v>69.95074240715311</v>
      </c>
      <c r="M31" s="80">
        <v>179.4002466994417</v>
      </c>
      <c r="N31" s="80">
        <v>42.474932760981744</v>
      </c>
      <c r="O31" s="80">
        <v>32.14057299810403</v>
      </c>
      <c r="P31" s="80">
        <v>265.2956334389539</v>
      </c>
      <c r="Q31" s="80">
        <v>175.007825</v>
      </c>
      <c r="R31" s="80">
        <v>136.0127923509501</v>
      </c>
      <c r="S31" s="125">
        <v>129.32</v>
      </c>
      <c r="T31" s="126"/>
      <c r="U31" s="127"/>
      <c r="V31" s="80"/>
      <c r="W31" s="80">
        <f t="shared" si="3"/>
        <v>2943.4804181087375</v>
      </c>
      <c r="X31" s="43"/>
      <c r="Y31" s="18" t="s">
        <v>80</v>
      </c>
      <c r="Z31" s="74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</row>
    <row r="32" spans="1:139" s="29" customFormat="1" ht="15" customHeight="1">
      <c r="A32" s="21" t="s">
        <v>81</v>
      </c>
      <c r="B32" s="79">
        <v>143.18578601702572</v>
      </c>
      <c r="C32" s="80">
        <v>1.7255195838770163</v>
      </c>
      <c r="D32" s="80">
        <v>129.98198490934982</v>
      </c>
      <c r="E32" s="80">
        <v>1.26206158836762</v>
      </c>
      <c r="F32" s="81">
        <v>9.06342032086826</v>
      </c>
      <c r="G32" s="81">
        <v>126.10181686645936</v>
      </c>
      <c r="H32" s="80">
        <v>196.68768645025148</v>
      </c>
      <c r="I32" s="80">
        <v>50.49167114253326</v>
      </c>
      <c r="J32" s="80">
        <v>89.49038277929084</v>
      </c>
      <c r="K32" s="80">
        <v>28.418153979289578</v>
      </c>
      <c r="L32" s="80">
        <v>42.64857978662716</v>
      </c>
      <c r="M32" s="80">
        <v>131.9642870116109</v>
      </c>
      <c r="N32" s="80">
        <v>48.400000755971035</v>
      </c>
      <c r="O32" s="80">
        <v>10.94938400935545</v>
      </c>
      <c r="P32" s="80">
        <v>100.41698464676774</v>
      </c>
      <c r="Q32" s="80">
        <v>115.892402</v>
      </c>
      <c r="R32" s="80">
        <v>66.33798932215377</v>
      </c>
      <c r="S32" s="125">
        <v>54.337137490264595</v>
      </c>
      <c r="T32" s="126"/>
      <c r="U32" s="127"/>
      <c r="V32" s="80"/>
      <c r="W32" s="80">
        <f t="shared" si="3"/>
        <v>1347.3552486600638</v>
      </c>
      <c r="X32" s="43"/>
      <c r="Y32" s="18" t="s">
        <v>82</v>
      </c>
      <c r="Z32" s="74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</row>
    <row r="33" spans="1:139" s="29" customFormat="1" ht="15" customHeight="1">
      <c r="A33" s="16" t="s">
        <v>83</v>
      </c>
      <c r="B33" s="76">
        <f>+B34+B39+B44+B48+B54</f>
        <v>3141.510021289008</v>
      </c>
      <c r="C33" s="76">
        <f aca="true" t="shared" si="7" ref="C33:W33">+C34+C39+C44+C48+C54</f>
        <v>213.6369290227317</v>
      </c>
      <c r="D33" s="76">
        <f t="shared" si="7"/>
        <v>4384.614868584776</v>
      </c>
      <c r="E33" s="76">
        <f t="shared" si="7"/>
        <v>598.489402003075</v>
      </c>
      <c r="F33" s="82">
        <f t="shared" si="7"/>
        <v>164.52868762418828</v>
      </c>
      <c r="G33" s="82">
        <f t="shared" si="7"/>
        <v>2925.807904017247</v>
      </c>
      <c r="H33" s="76">
        <f t="shared" si="7"/>
        <v>3891.9024089516142</v>
      </c>
      <c r="I33" s="76">
        <f t="shared" si="7"/>
        <v>2425.427595632959</v>
      </c>
      <c r="J33" s="76">
        <f t="shared" si="7"/>
        <v>2248.164591949767</v>
      </c>
      <c r="K33" s="76">
        <f t="shared" si="7"/>
        <v>610.3052447388884</v>
      </c>
      <c r="L33" s="76">
        <f t="shared" si="7"/>
        <v>870.4309767412547</v>
      </c>
      <c r="M33" s="76">
        <f t="shared" si="7"/>
        <v>2957.7432383909827</v>
      </c>
      <c r="N33" s="76">
        <f t="shared" si="7"/>
        <v>594.1198358217607</v>
      </c>
      <c r="O33" s="76">
        <f t="shared" si="7"/>
        <v>237.17801939158178</v>
      </c>
      <c r="P33" s="76">
        <f t="shared" si="7"/>
        <v>2505.443298121005</v>
      </c>
      <c r="Q33" s="76">
        <f t="shared" si="7"/>
        <v>1725.219725</v>
      </c>
      <c r="R33" s="76">
        <f t="shared" si="7"/>
        <v>1267.0926145844596</v>
      </c>
      <c r="S33" s="131">
        <f t="shared" si="7"/>
        <v>1388.1649464564548</v>
      </c>
      <c r="T33" s="132"/>
      <c r="U33" s="133"/>
      <c r="V33" s="76"/>
      <c r="W33" s="76">
        <f t="shared" si="7"/>
        <v>32149.78030832175</v>
      </c>
      <c r="X33" s="43"/>
      <c r="Y33" s="22" t="s">
        <v>84</v>
      </c>
      <c r="Z33" s="74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</row>
    <row r="34" spans="1:139" s="29" customFormat="1" ht="15" customHeight="1">
      <c r="A34" s="19" t="s">
        <v>85</v>
      </c>
      <c r="B34" s="76">
        <f>SUM(B35:B38)</f>
        <v>369.1957661040419</v>
      </c>
      <c r="C34" s="76">
        <f aca="true" t="shared" si="8" ref="C34:W34">SUM(C35:C38)</f>
        <v>8.381904929647657</v>
      </c>
      <c r="D34" s="76">
        <f t="shared" si="8"/>
        <v>256.72506437099923</v>
      </c>
      <c r="E34" s="76">
        <f t="shared" si="8"/>
        <v>76.02305356478392</v>
      </c>
      <c r="F34" s="82">
        <f t="shared" si="8"/>
        <v>37.941510951882464</v>
      </c>
      <c r="G34" s="82">
        <f t="shared" si="8"/>
        <v>456.5266848385419</v>
      </c>
      <c r="H34" s="76">
        <f t="shared" si="8"/>
        <v>539.0557929032968</v>
      </c>
      <c r="I34" s="76">
        <f t="shared" si="8"/>
        <v>226.92454844335873</v>
      </c>
      <c r="J34" s="76">
        <f t="shared" si="8"/>
        <v>258.07867216048993</v>
      </c>
      <c r="K34" s="76">
        <f t="shared" si="8"/>
        <v>68.82777096830611</v>
      </c>
      <c r="L34" s="76">
        <f t="shared" si="8"/>
        <v>126.48403629940192</v>
      </c>
      <c r="M34" s="76">
        <f t="shared" si="8"/>
        <v>383.95364606647354</v>
      </c>
      <c r="N34" s="76">
        <f t="shared" si="8"/>
        <v>67.17178264731825</v>
      </c>
      <c r="O34" s="76">
        <f t="shared" si="8"/>
        <v>39.50342817270321</v>
      </c>
      <c r="P34" s="76">
        <f t="shared" si="8"/>
        <v>312.93676316126704</v>
      </c>
      <c r="Q34" s="76">
        <f t="shared" si="8"/>
        <v>290.341223</v>
      </c>
      <c r="R34" s="76">
        <f t="shared" si="8"/>
        <v>240.5905782228866</v>
      </c>
      <c r="S34" s="131">
        <f t="shared" si="8"/>
        <v>137.1394681417692</v>
      </c>
      <c r="T34" s="132"/>
      <c r="U34" s="133"/>
      <c r="V34" s="76"/>
      <c r="W34" s="76">
        <f t="shared" si="8"/>
        <v>3895.801694947168</v>
      </c>
      <c r="X34" s="43"/>
      <c r="Y34" s="20" t="s">
        <v>86</v>
      </c>
      <c r="Z34" s="74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</row>
    <row r="35" spans="1:139" s="29" customFormat="1" ht="15" customHeight="1">
      <c r="A35" s="21" t="s">
        <v>87</v>
      </c>
      <c r="B35" s="79">
        <v>96.88636900546486</v>
      </c>
      <c r="C35" s="80">
        <v>6.54327260531703</v>
      </c>
      <c r="D35" s="80">
        <v>32.45968368130274</v>
      </c>
      <c r="E35" s="80">
        <v>35.42078691989493</v>
      </c>
      <c r="F35" s="81">
        <v>2.309107515965592</v>
      </c>
      <c r="G35" s="81">
        <v>72.0442502072426</v>
      </c>
      <c r="H35" s="80">
        <v>105.9507877964632</v>
      </c>
      <c r="I35" s="80">
        <v>20.60814044181289</v>
      </c>
      <c r="J35" s="80">
        <v>24.578921158141895</v>
      </c>
      <c r="K35" s="80">
        <v>9.808617182816468</v>
      </c>
      <c r="L35" s="80">
        <v>20.44133561912358</v>
      </c>
      <c r="M35" s="80">
        <v>80.96814022211527</v>
      </c>
      <c r="N35" s="80">
        <v>15.71</v>
      </c>
      <c r="O35" s="80">
        <v>4.890790943373295</v>
      </c>
      <c r="P35" s="80">
        <v>38.82031249837245</v>
      </c>
      <c r="Q35" s="80">
        <v>60.926445</v>
      </c>
      <c r="R35" s="80">
        <v>34.89935832084157</v>
      </c>
      <c r="S35" s="125">
        <v>20.99958617031348</v>
      </c>
      <c r="T35" s="126"/>
      <c r="U35" s="127"/>
      <c r="V35" s="80"/>
      <c r="W35" s="80">
        <f>SUM(B35:V35)</f>
        <v>684.2659052885618</v>
      </c>
      <c r="X35" s="43"/>
      <c r="Y35" s="18" t="s">
        <v>88</v>
      </c>
      <c r="Z35" s="74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</row>
    <row r="36" spans="1:139" s="29" customFormat="1" ht="15" customHeight="1">
      <c r="A36" s="21" t="s">
        <v>89</v>
      </c>
      <c r="B36" s="79">
        <v>57.54050822425707</v>
      </c>
      <c r="C36" s="80">
        <v>0.013109967327417333</v>
      </c>
      <c r="D36" s="80">
        <v>1.703122958331069</v>
      </c>
      <c r="E36" s="80">
        <v>1.8557957663912232</v>
      </c>
      <c r="F36" s="81">
        <v>3.4306976756061576</v>
      </c>
      <c r="G36" s="81">
        <v>47.77462203419407</v>
      </c>
      <c r="H36" s="80">
        <v>67.52606507747714</v>
      </c>
      <c r="I36" s="80">
        <v>133.43991491182908</v>
      </c>
      <c r="J36" s="80">
        <v>36.86838173721284</v>
      </c>
      <c r="K36" s="80">
        <v>5.115932428606429</v>
      </c>
      <c r="L36" s="80">
        <v>18.82158282404573</v>
      </c>
      <c r="M36" s="80">
        <v>48.86260508246436</v>
      </c>
      <c r="N36" s="80">
        <v>3.525288058271471</v>
      </c>
      <c r="O36" s="80">
        <v>7.993814903239198</v>
      </c>
      <c r="P36" s="80">
        <v>32.041001350935446</v>
      </c>
      <c r="Q36" s="80">
        <v>29.373135</v>
      </c>
      <c r="R36" s="80">
        <v>23.352614517864772</v>
      </c>
      <c r="S36" s="125">
        <v>11.32</v>
      </c>
      <c r="T36" s="126"/>
      <c r="U36" s="127"/>
      <c r="V36" s="80"/>
      <c r="W36" s="80">
        <f>SUM(B36:V36)</f>
        <v>530.5581925180535</v>
      </c>
      <c r="X36" s="43"/>
      <c r="Y36" s="18" t="s">
        <v>90</v>
      </c>
      <c r="Z36" s="74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</row>
    <row r="37" spans="1:139" s="29" customFormat="1" ht="15" customHeight="1">
      <c r="A37" s="21" t="s">
        <v>91</v>
      </c>
      <c r="B37" s="79">
        <v>126.14053986041232</v>
      </c>
      <c r="C37" s="80">
        <v>0.9642604352782187</v>
      </c>
      <c r="D37" s="80">
        <v>182.8219529841998</v>
      </c>
      <c r="E37" s="80">
        <v>35.177136919294995</v>
      </c>
      <c r="F37" s="81">
        <v>29.254563925268894</v>
      </c>
      <c r="G37" s="81">
        <v>264.3042678201449</v>
      </c>
      <c r="H37" s="80">
        <v>274.9034046789351</v>
      </c>
      <c r="I37" s="80">
        <v>50.79592067761148</v>
      </c>
      <c r="J37" s="80">
        <v>135.18406636978042</v>
      </c>
      <c r="K37" s="80">
        <v>44.67560053798072</v>
      </c>
      <c r="L37" s="80">
        <v>63.07550749083805</v>
      </c>
      <c r="M37" s="80">
        <v>183.45179231986788</v>
      </c>
      <c r="N37" s="80">
        <v>41.673021004911085</v>
      </c>
      <c r="O37" s="80">
        <v>21.634017724367993</v>
      </c>
      <c r="P37" s="80">
        <v>188.6442611220909</v>
      </c>
      <c r="Q37" s="80">
        <v>164.730638</v>
      </c>
      <c r="R37" s="80">
        <v>159.731106184664</v>
      </c>
      <c r="S37" s="125">
        <v>77.19408775109241</v>
      </c>
      <c r="T37" s="126"/>
      <c r="U37" s="127"/>
      <c r="V37" s="80"/>
      <c r="W37" s="80">
        <f>SUM(B37:V37)</f>
        <v>2044.3561458067388</v>
      </c>
      <c r="X37" s="43"/>
      <c r="Y37" s="18" t="s">
        <v>92</v>
      </c>
      <c r="Z37" s="74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</row>
    <row r="38" spans="1:139" s="29" customFormat="1" ht="15" customHeight="1">
      <c r="A38" s="21" t="s">
        <v>93</v>
      </c>
      <c r="B38" s="79">
        <v>88.62834901390764</v>
      </c>
      <c r="C38" s="80">
        <v>0.8612619217249907</v>
      </c>
      <c r="D38" s="80">
        <v>39.740304747165645</v>
      </c>
      <c r="E38" s="80">
        <v>3.569333959202776</v>
      </c>
      <c r="F38" s="81">
        <v>2.9471418350418164</v>
      </c>
      <c r="G38" s="81">
        <v>72.40354477696033</v>
      </c>
      <c r="H38" s="80">
        <v>90.67553535042138</v>
      </c>
      <c r="I38" s="80">
        <v>22.0805724121053</v>
      </c>
      <c r="J38" s="80">
        <v>61.447302895354746</v>
      </c>
      <c r="K38" s="80">
        <v>9.227620818902492</v>
      </c>
      <c r="L38" s="80">
        <v>24.14561036539456</v>
      </c>
      <c r="M38" s="80">
        <v>70.67110844202601</v>
      </c>
      <c r="N38" s="80">
        <v>6.263473584135694</v>
      </c>
      <c r="O38" s="80">
        <v>4.984804601722722</v>
      </c>
      <c r="P38" s="80">
        <v>53.431188189868216</v>
      </c>
      <c r="Q38" s="80">
        <v>35.311005</v>
      </c>
      <c r="R38" s="80">
        <v>22.607499199516273</v>
      </c>
      <c r="S38" s="125">
        <v>27.625794220363314</v>
      </c>
      <c r="T38" s="126"/>
      <c r="U38" s="127"/>
      <c r="V38" s="80"/>
      <c r="W38" s="80">
        <f>SUM(B38:V38)</f>
        <v>636.621451333814</v>
      </c>
      <c r="X38" s="43"/>
      <c r="Y38" s="18" t="s">
        <v>94</v>
      </c>
      <c r="Z38" s="74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</row>
    <row r="39" spans="1:139" s="29" customFormat="1" ht="15" customHeight="1">
      <c r="A39" s="19" t="s">
        <v>95</v>
      </c>
      <c r="B39" s="76">
        <f>SUM(B40:B43)</f>
        <v>158.67719308695976</v>
      </c>
      <c r="C39" s="76">
        <f aca="true" t="shared" si="9" ref="C39:W39">SUM(C40:C43)</f>
        <v>2.573896362924983</v>
      </c>
      <c r="D39" s="76">
        <f t="shared" si="9"/>
        <v>84.46010787352688</v>
      </c>
      <c r="E39" s="76">
        <f t="shared" si="9"/>
        <v>17.04998704926512</v>
      </c>
      <c r="F39" s="82">
        <f t="shared" si="9"/>
        <v>23.50389590076926</v>
      </c>
      <c r="G39" s="82">
        <f t="shared" si="9"/>
        <v>302.3483309418975</v>
      </c>
      <c r="H39" s="76">
        <f t="shared" si="9"/>
        <v>427.49323456998314</v>
      </c>
      <c r="I39" s="76">
        <f t="shared" si="9"/>
        <v>469.1973432180596</v>
      </c>
      <c r="J39" s="76">
        <f t="shared" si="9"/>
        <v>789.7645933409138</v>
      </c>
      <c r="K39" s="76">
        <f t="shared" si="9"/>
        <v>48.2157397545877</v>
      </c>
      <c r="L39" s="76">
        <f t="shared" si="9"/>
        <v>74.04375411598336</v>
      </c>
      <c r="M39" s="76">
        <f t="shared" si="9"/>
        <v>302.5348206570862</v>
      </c>
      <c r="N39" s="76">
        <f t="shared" si="9"/>
        <v>64.85605403877348</v>
      </c>
      <c r="O39" s="76">
        <f t="shared" si="9"/>
        <v>38.688963854112394</v>
      </c>
      <c r="P39" s="76">
        <f t="shared" si="9"/>
        <v>212.04011661996142</v>
      </c>
      <c r="Q39" s="76">
        <f t="shared" si="9"/>
        <v>147.31117899999998</v>
      </c>
      <c r="R39" s="76">
        <f t="shared" si="9"/>
        <v>119.52006095198507</v>
      </c>
      <c r="S39" s="131">
        <f t="shared" si="9"/>
        <v>140.07568328624873</v>
      </c>
      <c r="T39" s="132"/>
      <c r="U39" s="133"/>
      <c r="V39" s="76"/>
      <c r="W39" s="76">
        <f t="shared" si="9"/>
        <v>3422.3549546230383</v>
      </c>
      <c r="X39" s="43"/>
      <c r="Y39" s="20" t="s">
        <v>96</v>
      </c>
      <c r="Z39" s="74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</row>
    <row r="40" spans="1:139" s="29" customFormat="1" ht="15" customHeight="1">
      <c r="A40" s="21" t="s">
        <v>97</v>
      </c>
      <c r="B40" s="79">
        <v>48.59920383937785</v>
      </c>
      <c r="C40" s="80">
        <v>0.972747085436011</v>
      </c>
      <c r="D40" s="80">
        <v>4.559321624826605</v>
      </c>
      <c r="E40" s="80">
        <v>2.224500208840725</v>
      </c>
      <c r="F40" s="81">
        <v>5.775190610654302</v>
      </c>
      <c r="G40" s="81">
        <v>49.67134829833113</v>
      </c>
      <c r="H40" s="80">
        <v>101.67165491563601</v>
      </c>
      <c r="I40" s="80">
        <v>96.66722452274095</v>
      </c>
      <c r="J40" s="80">
        <v>212.17556239009625</v>
      </c>
      <c r="K40" s="80">
        <v>26.346136685158402</v>
      </c>
      <c r="L40" s="80">
        <v>13.20419446301913</v>
      </c>
      <c r="M40" s="80">
        <v>56.071606200511</v>
      </c>
      <c r="N40" s="80">
        <v>13.14</v>
      </c>
      <c r="O40" s="80">
        <v>7.264345117162153</v>
      </c>
      <c r="P40" s="80">
        <v>30.46260041122573</v>
      </c>
      <c r="Q40" s="80">
        <v>25.156895</v>
      </c>
      <c r="R40" s="80">
        <v>18.818161258168878</v>
      </c>
      <c r="S40" s="125">
        <v>36.7075254065084</v>
      </c>
      <c r="T40" s="126"/>
      <c r="U40" s="127"/>
      <c r="V40" s="80"/>
      <c r="W40" s="80">
        <f aca="true" t="shared" si="10" ref="W40:W60">SUM(B40:V40)</f>
        <v>749.4882180376935</v>
      </c>
      <c r="X40" s="43"/>
      <c r="Y40" s="18" t="s">
        <v>98</v>
      </c>
      <c r="Z40" s="74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</row>
    <row r="41" spans="1:139" s="29" customFormat="1" ht="15" customHeight="1">
      <c r="A41" s="21" t="s">
        <v>99</v>
      </c>
      <c r="B41" s="79">
        <v>67.72766640032809</v>
      </c>
      <c r="C41" s="80">
        <v>0.9187344043626933</v>
      </c>
      <c r="D41" s="80">
        <v>25.285847326189604</v>
      </c>
      <c r="E41" s="80">
        <v>6.612447001821491</v>
      </c>
      <c r="F41" s="81">
        <v>14.920850559787862</v>
      </c>
      <c r="G41" s="81">
        <v>125.52998746726311</v>
      </c>
      <c r="H41" s="80">
        <v>215.4885123924047</v>
      </c>
      <c r="I41" s="80">
        <v>165.4435280620871</v>
      </c>
      <c r="J41" s="80">
        <v>412.5635935362983</v>
      </c>
      <c r="K41" s="80">
        <v>18.4696030694293</v>
      </c>
      <c r="L41" s="80">
        <v>37.51973789517612</v>
      </c>
      <c r="M41" s="80">
        <v>156.89339582780755</v>
      </c>
      <c r="N41" s="80">
        <v>37.6194883784379</v>
      </c>
      <c r="O41" s="80">
        <v>20.94226918565485</v>
      </c>
      <c r="P41" s="80">
        <v>156.64917560573102</v>
      </c>
      <c r="Q41" s="80">
        <v>82.09641400000001</v>
      </c>
      <c r="R41" s="80">
        <v>68.4096871218446</v>
      </c>
      <c r="S41" s="125">
        <v>76.93823340449771</v>
      </c>
      <c r="T41" s="126"/>
      <c r="U41" s="127"/>
      <c r="V41" s="80"/>
      <c r="W41" s="80">
        <f t="shared" si="10"/>
        <v>1690.0291716391218</v>
      </c>
      <c r="X41" s="43"/>
      <c r="Y41" s="18" t="s">
        <v>100</v>
      </c>
      <c r="Z41" s="74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</row>
    <row r="42" spans="1:139" s="29" customFormat="1" ht="15" customHeight="1">
      <c r="A42" s="21" t="s">
        <v>101</v>
      </c>
      <c r="B42" s="79">
        <v>34.05762898098759</v>
      </c>
      <c r="C42" s="80">
        <v>0.6824148731262787</v>
      </c>
      <c r="D42" s="80">
        <v>51.9942496925195</v>
      </c>
      <c r="E42" s="80">
        <v>4.53811996693718</v>
      </c>
      <c r="F42" s="81">
        <v>2.7903191682989736</v>
      </c>
      <c r="G42" s="81">
        <v>88.50459774006681</v>
      </c>
      <c r="H42" s="80">
        <v>72.20745529874777</v>
      </c>
      <c r="I42" s="80">
        <v>191.0947398384</v>
      </c>
      <c r="J42" s="80">
        <v>106.08778119504812</v>
      </c>
      <c r="K42" s="80">
        <v>1.9</v>
      </c>
      <c r="L42" s="80">
        <v>13.630543181054767</v>
      </c>
      <c r="M42" s="80">
        <v>61.87868823421523</v>
      </c>
      <c r="N42" s="80">
        <v>8.259058842991767</v>
      </c>
      <c r="O42" s="80">
        <v>7.460416282622019</v>
      </c>
      <c r="P42" s="80">
        <v>15.592063015104213</v>
      </c>
      <c r="Q42" s="80">
        <v>23.860484</v>
      </c>
      <c r="R42" s="80">
        <v>18.25921190359886</v>
      </c>
      <c r="S42" s="125">
        <v>14.45</v>
      </c>
      <c r="T42" s="126"/>
      <c r="U42" s="127"/>
      <c r="V42" s="80"/>
      <c r="W42" s="80">
        <f t="shared" si="10"/>
        <v>717.2477722137191</v>
      </c>
      <c r="X42" s="43"/>
      <c r="Y42" s="18" t="s">
        <v>102</v>
      </c>
      <c r="Z42" s="74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</row>
    <row r="43" spans="1:139" s="29" customFormat="1" ht="15" customHeight="1">
      <c r="A43" s="21" t="s">
        <v>103</v>
      </c>
      <c r="B43" s="79">
        <v>8.292693866266246</v>
      </c>
      <c r="C43" s="80">
        <v>0</v>
      </c>
      <c r="D43" s="80">
        <v>2.620689229991176</v>
      </c>
      <c r="E43" s="80">
        <v>3.67491987166572</v>
      </c>
      <c r="F43" s="81">
        <v>0.017535562028118807</v>
      </c>
      <c r="G43" s="81">
        <v>38.64239743623642</v>
      </c>
      <c r="H43" s="80">
        <v>38.12561196319467</v>
      </c>
      <c r="I43" s="80">
        <v>15.991850794831498</v>
      </c>
      <c r="J43" s="80">
        <v>58.93765621947119</v>
      </c>
      <c r="K43" s="80">
        <v>1.5</v>
      </c>
      <c r="L43" s="80">
        <v>9.689278576733342</v>
      </c>
      <c r="M43" s="80">
        <v>27.691130394552356</v>
      </c>
      <c r="N43" s="80">
        <v>5.8375068173438125</v>
      </c>
      <c r="O43" s="80">
        <v>3.0219332686733726</v>
      </c>
      <c r="P43" s="80">
        <v>9.336277587900462</v>
      </c>
      <c r="Q43" s="80">
        <v>16.197386</v>
      </c>
      <c r="R43" s="80">
        <v>14.033000668372729</v>
      </c>
      <c r="S43" s="125">
        <v>11.97992447524262</v>
      </c>
      <c r="T43" s="126"/>
      <c r="U43" s="127"/>
      <c r="V43" s="80"/>
      <c r="W43" s="80">
        <f t="shared" si="10"/>
        <v>265.58979273250367</v>
      </c>
      <c r="X43" s="43"/>
      <c r="Y43" s="18" t="s">
        <v>104</v>
      </c>
      <c r="Z43" s="74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</row>
    <row r="44" spans="1:139" s="29" customFormat="1" ht="15" customHeight="1">
      <c r="A44" s="19" t="s">
        <v>105</v>
      </c>
      <c r="B44" s="76">
        <f>SUM(B45:B47)</f>
        <v>935.8063121280259</v>
      </c>
      <c r="C44" s="76">
        <f aca="true" t="shared" si="11" ref="C44:W44">SUM(C45:C47)</f>
        <v>15.814009300035975</v>
      </c>
      <c r="D44" s="76">
        <f t="shared" si="11"/>
        <v>781.6175590132283</v>
      </c>
      <c r="E44" s="76">
        <f t="shared" si="11"/>
        <v>122.68963007508047</v>
      </c>
      <c r="F44" s="82">
        <f t="shared" si="11"/>
        <v>22.658151548246735</v>
      </c>
      <c r="G44" s="82">
        <f t="shared" si="11"/>
        <v>830.2984987546181</v>
      </c>
      <c r="H44" s="76">
        <f t="shared" si="11"/>
        <v>1085.3147301122829</v>
      </c>
      <c r="I44" s="76">
        <f t="shared" si="11"/>
        <v>853.79351431244</v>
      </c>
      <c r="J44" s="76">
        <f t="shared" si="11"/>
        <v>382.05122865774655</v>
      </c>
      <c r="K44" s="76">
        <f t="shared" si="11"/>
        <v>206.74984880180295</v>
      </c>
      <c r="L44" s="76">
        <f t="shared" si="11"/>
        <v>267.53162961657455</v>
      </c>
      <c r="M44" s="76">
        <f t="shared" si="11"/>
        <v>837.5207125260229</v>
      </c>
      <c r="N44" s="76">
        <f t="shared" si="11"/>
        <v>167.28865816834568</v>
      </c>
      <c r="O44" s="76">
        <f t="shared" si="11"/>
        <v>63.97447676517627</v>
      </c>
      <c r="P44" s="76">
        <f t="shared" si="11"/>
        <v>762.2555673744913</v>
      </c>
      <c r="Q44" s="76">
        <f t="shared" si="11"/>
        <v>580.828977</v>
      </c>
      <c r="R44" s="76">
        <f t="shared" si="11"/>
        <v>328.4996765286692</v>
      </c>
      <c r="S44" s="131">
        <f t="shared" si="11"/>
        <v>458.9358855532241</v>
      </c>
      <c r="T44" s="132"/>
      <c r="U44" s="133"/>
      <c r="V44" s="76"/>
      <c r="W44" s="76">
        <f t="shared" si="11"/>
        <v>8703.629066236012</v>
      </c>
      <c r="X44" s="43"/>
      <c r="Y44" s="20" t="s">
        <v>106</v>
      </c>
      <c r="Z44" s="74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</row>
    <row r="45" spans="1:139" s="29" customFormat="1" ht="15" customHeight="1">
      <c r="A45" s="21" t="s">
        <v>107</v>
      </c>
      <c r="B45" s="79">
        <v>361.2746759820165</v>
      </c>
      <c r="C45" s="80">
        <v>8.103614287181422</v>
      </c>
      <c r="D45" s="80">
        <v>92.78677547128302</v>
      </c>
      <c r="E45" s="80">
        <v>92.42107361935078</v>
      </c>
      <c r="F45" s="81">
        <v>9.161080170030578</v>
      </c>
      <c r="G45" s="81">
        <v>282.37798223417195</v>
      </c>
      <c r="H45" s="80">
        <v>296.66899575093873</v>
      </c>
      <c r="I45" s="80">
        <v>332.94625543342596</v>
      </c>
      <c r="J45" s="80">
        <v>92.93137994377618</v>
      </c>
      <c r="K45" s="80">
        <v>15.063999892285368</v>
      </c>
      <c r="L45" s="80">
        <v>70.11719291478545</v>
      </c>
      <c r="M45" s="80">
        <v>213.4326597065088</v>
      </c>
      <c r="N45" s="80">
        <v>32.83324287653544</v>
      </c>
      <c r="O45" s="80">
        <v>13.67304613120208</v>
      </c>
      <c r="P45" s="80">
        <v>170.5694147498592</v>
      </c>
      <c r="Q45" s="80">
        <v>160.83054900000002</v>
      </c>
      <c r="R45" s="80">
        <v>91.89865268685682</v>
      </c>
      <c r="S45" s="125">
        <v>162.53525852870607</v>
      </c>
      <c r="T45" s="126"/>
      <c r="U45" s="127"/>
      <c r="V45" s="80"/>
      <c r="W45" s="80">
        <f t="shared" si="10"/>
        <v>2499.625849378914</v>
      </c>
      <c r="X45" s="43"/>
      <c r="Y45" s="18" t="s">
        <v>108</v>
      </c>
      <c r="Z45" s="74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</row>
    <row r="46" spans="1:139" s="29" customFormat="1" ht="15" customHeight="1">
      <c r="A46" s="21" t="s">
        <v>109</v>
      </c>
      <c r="B46" s="79">
        <v>228.24799071142985</v>
      </c>
      <c r="C46" s="80">
        <v>6.960788314512034</v>
      </c>
      <c r="D46" s="80">
        <v>628.4092543482235</v>
      </c>
      <c r="E46" s="80">
        <v>21.366940771430446</v>
      </c>
      <c r="F46" s="81">
        <v>9.622583502276592</v>
      </c>
      <c r="G46" s="81">
        <v>425.6883204870941</v>
      </c>
      <c r="H46" s="80">
        <v>566.1543532630128</v>
      </c>
      <c r="I46" s="80">
        <v>347.424461142095</v>
      </c>
      <c r="J46" s="80">
        <v>206.51417765283597</v>
      </c>
      <c r="K46" s="80">
        <v>148.5028761640895</v>
      </c>
      <c r="L46" s="80">
        <v>144.71315558286292</v>
      </c>
      <c r="M46" s="80">
        <v>470.8346345116274</v>
      </c>
      <c r="N46" s="80">
        <v>114.76</v>
      </c>
      <c r="O46" s="80">
        <v>41.24556418420254</v>
      </c>
      <c r="P46" s="80">
        <v>470.23085761150804</v>
      </c>
      <c r="Q46" s="80">
        <v>321.54022299999997</v>
      </c>
      <c r="R46" s="80">
        <v>189.05507666602466</v>
      </c>
      <c r="S46" s="125">
        <v>222.62062702451806</v>
      </c>
      <c r="T46" s="126"/>
      <c r="U46" s="127"/>
      <c r="V46" s="80"/>
      <c r="W46" s="80">
        <f t="shared" si="10"/>
        <v>4563.891884937743</v>
      </c>
      <c r="X46" s="43"/>
      <c r="Y46" s="18" t="s">
        <v>110</v>
      </c>
      <c r="Z46" s="74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</row>
    <row r="47" spans="1:139" s="29" customFormat="1" ht="15" customHeight="1">
      <c r="A47" s="21" t="s">
        <v>111</v>
      </c>
      <c r="B47" s="79">
        <v>346.2836454345795</v>
      </c>
      <c r="C47" s="80">
        <v>0.7496066983425194</v>
      </c>
      <c r="D47" s="80">
        <v>60.42152919372178</v>
      </c>
      <c r="E47" s="80">
        <v>8.901615684299239</v>
      </c>
      <c r="F47" s="81">
        <v>3.8744878759395665</v>
      </c>
      <c r="G47" s="81">
        <v>122.23219603335207</v>
      </c>
      <c r="H47" s="80">
        <v>222.49138109833123</v>
      </c>
      <c r="I47" s="80">
        <v>173.422797736919</v>
      </c>
      <c r="J47" s="80">
        <v>82.60567106113439</v>
      </c>
      <c r="K47" s="80">
        <v>43.182972745428074</v>
      </c>
      <c r="L47" s="80">
        <v>52.701281118926175</v>
      </c>
      <c r="M47" s="80">
        <v>153.25341830788673</v>
      </c>
      <c r="N47" s="80">
        <v>19.695415291810246</v>
      </c>
      <c r="O47" s="80">
        <v>9.055866449771647</v>
      </c>
      <c r="P47" s="80">
        <v>121.45529501312407</v>
      </c>
      <c r="Q47" s="80">
        <v>98.45820499999999</v>
      </c>
      <c r="R47" s="80">
        <v>47.545947175787695</v>
      </c>
      <c r="S47" s="125">
        <v>73.78</v>
      </c>
      <c r="T47" s="126"/>
      <c r="U47" s="127"/>
      <c r="V47" s="80"/>
      <c r="W47" s="80">
        <f t="shared" si="10"/>
        <v>1640.1113319193535</v>
      </c>
      <c r="X47" s="43"/>
      <c r="Y47" s="18" t="s">
        <v>112</v>
      </c>
      <c r="Z47" s="74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</row>
    <row r="48" spans="1:139" s="29" customFormat="1" ht="15" customHeight="1">
      <c r="A48" s="19" t="s">
        <v>113</v>
      </c>
      <c r="B48" s="76">
        <f>SUM(B49:B53)</f>
        <v>901.9998314100321</v>
      </c>
      <c r="C48" s="76">
        <f aca="true" t="shared" si="12" ref="C48:X48">SUM(C49:C53)</f>
        <v>87.53301512813087</v>
      </c>
      <c r="D48" s="76">
        <f t="shared" si="12"/>
        <v>2299.400829085283</v>
      </c>
      <c r="E48" s="76">
        <f t="shared" si="12"/>
        <v>128.06990232050893</v>
      </c>
      <c r="F48" s="82">
        <f t="shared" si="12"/>
        <v>48.94940601802707</v>
      </c>
      <c r="G48" s="82">
        <f t="shared" si="12"/>
        <v>674.6499684550763</v>
      </c>
      <c r="H48" s="76">
        <f t="shared" si="12"/>
        <v>837.8351432502488</v>
      </c>
      <c r="I48" s="76">
        <f t="shared" si="12"/>
        <v>560.6065932230144</v>
      </c>
      <c r="J48" s="76">
        <f t="shared" si="12"/>
        <v>353.51471442835543</v>
      </c>
      <c r="K48" s="76">
        <f t="shared" si="12"/>
        <v>117.38672652186486</v>
      </c>
      <c r="L48" s="76">
        <f t="shared" si="12"/>
        <v>188.75834456248705</v>
      </c>
      <c r="M48" s="76">
        <f t="shared" si="12"/>
        <v>617.8578151218211</v>
      </c>
      <c r="N48" s="76">
        <f t="shared" si="12"/>
        <v>119.76923382433095</v>
      </c>
      <c r="O48" s="76">
        <f t="shared" si="12"/>
        <v>47.64444698602389</v>
      </c>
      <c r="P48" s="76">
        <f t="shared" si="12"/>
        <v>666.5491297901694</v>
      </c>
      <c r="Q48" s="76">
        <f t="shared" si="12"/>
        <v>335.605599</v>
      </c>
      <c r="R48" s="76">
        <f t="shared" si="12"/>
        <v>271.2117650859664</v>
      </c>
      <c r="S48" s="131">
        <f t="shared" si="12"/>
        <v>246.57832554514994</v>
      </c>
      <c r="T48" s="132"/>
      <c r="U48" s="133"/>
      <c r="V48" s="76"/>
      <c r="W48" s="76">
        <f t="shared" si="12"/>
        <v>8503.92078975649</v>
      </c>
      <c r="X48" s="83">
        <f t="shared" si="12"/>
        <v>0</v>
      </c>
      <c r="Y48" s="20" t="s">
        <v>114</v>
      </c>
      <c r="Z48" s="74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</row>
    <row r="49" spans="1:139" s="29" customFormat="1" ht="15" customHeight="1">
      <c r="A49" s="21" t="s">
        <v>115</v>
      </c>
      <c r="B49" s="79">
        <v>304.7403982875486</v>
      </c>
      <c r="C49" s="80">
        <v>24.30295286142021</v>
      </c>
      <c r="D49" s="80">
        <v>1500.31414125606</v>
      </c>
      <c r="E49" s="80">
        <v>17.746714115764707</v>
      </c>
      <c r="F49" s="81">
        <v>10.635607557172456</v>
      </c>
      <c r="G49" s="81">
        <v>246.8579620342177</v>
      </c>
      <c r="H49" s="80">
        <v>156.75286420997114</v>
      </c>
      <c r="I49" s="80">
        <v>56.655772051654694</v>
      </c>
      <c r="J49" s="80">
        <v>35.351471442835546</v>
      </c>
      <c r="K49" s="80">
        <v>23.30638324191254</v>
      </c>
      <c r="L49" s="80">
        <v>39.097588587948785</v>
      </c>
      <c r="M49" s="80">
        <v>137.0634563170683</v>
      </c>
      <c r="N49" s="80">
        <v>17.366037749847543</v>
      </c>
      <c r="O49" s="80">
        <v>20.361962557292706</v>
      </c>
      <c r="P49" s="80">
        <v>130.68789149710875</v>
      </c>
      <c r="Q49" s="80">
        <v>76.311672</v>
      </c>
      <c r="R49" s="80">
        <v>45.781761814794045</v>
      </c>
      <c r="S49" s="125">
        <v>31.37023814105174</v>
      </c>
      <c r="T49" s="126"/>
      <c r="U49" s="127"/>
      <c r="V49" s="80"/>
      <c r="W49" s="80">
        <f t="shared" si="10"/>
        <v>2874.7048757236703</v>
      </c>
      <c r="X49" s="43"/>
      <c r="Y49" s="18" t="s">
        <v>116</v>
      </c>
      <c r="Z49" s="74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</row>
    <row r="50" spans="1:139" s="29" customFormat="1" ht="15" customHeight="1">
      <c r="A50" s="21" t="s">
        <v>117</v>
      </c>
      <c r="B50" s="79">
        <v>204.46145221691546</v>
      </c>
      <c r="C50" s="80">
        <v>23.276938667255774</v>
      </c>
      <c r="D50" s="80">
        <v>526.5092607269331</v>
      </c>
      <c r="E50" s="80">
        <v>86.85753693546371</v>
      </c>
      <c r="F50" s="81">
        <v>15.165912640440212</v>
      </c>
      <c r="G50" s="81">
        <v>248.18748020144372</v>
      </c>
      <c r="H50" s="80">
        <v>379.9409424362439</v>
      </c>
      <c r="I50" s="80">
        <v>276.89757577887826</v>
      </c>
      <c r="J50" s="80">
        <v>172.83741362290095</v>
      </c>
      <c r="K50" s="80">
        <v>45.0512967041238</v>
      </c>
      <c r="L50" s="80">
        <v>67.54065297032872</v>
      </c>
      <c r="M50" s="80">
        <v>228.98698142773475</v>
      </c>
      <c r="N50" s="80">
        <v>50.1</v>
      </c>
      <c r="O50" s="80">
        <v>5.653149951557485</v>
      </c>
      <c r="P50" s="80">
        <v>263.08214452320306</v>
      </c>
      <c r="Q50" s="80">
        <v>112.803291</v>
      </c>
      <c r="R50" s="80">
        <v>109.93164110833399</v>
      </c>
      <c r="S50" s="125">
        <v>113.87850107297443</v>
      </c>
      <c r="T50" s="126"/>
      <c r="U50" s="127"/>
      <c r="V50" s="80"/>
      <c r="W50" s="80">
        <f t="shared" si="10"/>
        <v>2931.1621719847317</v>
      </c>
      <c r="X50" s="43"/>
      <c r="Y50" s="18" t="s">
        <v>118</v>
      </c>
      <c r="Z50" s="74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</row>
    <row r="51" spans="1:139" s="29" customFormat="1" ht="15" customHeight="1">
      <c r="A51" s="21" t="s">
        <v>119</v>
      </c>
      <c r="B51" s="79">
        <v>15.39412848532138</v>
      </c>
      <c r="C51" s="80">
        <v>0</v>
      </c>
      <c r="D51" s="80">
        <v>3</v>
      </c>
      <c r="E51" s="80">
        <v>0.4222780643994598</v>
      </c>
      <c r="F51" s="81">
        <v>2.1783306867228327</v>
      </c>
      <c r="G51" s="81">
        <v>9.977793170706292</v>
      </c>
      <c r="H51" s="80">
        <v>13.343989874933927</v>
      </c>
      <c r="I51" s="80">
        <v>7.468796653722169</v>
      </c>
      <c r="J51" s="80">
        <v>15.70376740555525</v>
      </c>
      <c r="K51" s="80">
        <v>0.8</v>
      </c>
      <c r="L51" s="80">
        <v>5.077175889196893</v>
      </c>
      <c r="M51" s="80">
        <v>30.17740513201277</v>
      </c>
      <c r="N51" s="80">
        <v>5.360962988891156</v>
      </c>
      <c r="O51" s="80">
        <v>1.2727993595308096</v>
      </c>
      <c r="P51" s="80">
        <v>25.47740429661227</v>
      </c>
      <c r="Q51" s="80">
        <v>12.964936</v>
      </c>
      <c r="R51" s="80">
        <v>11.84763994388867</v>
      </c>
      <c r="S51" s="125">
        <v>19.39102789416576</v>
      </c>
      <c r="T51" s="126"/>
      <c r="U51" s="127"/>
      <c r="V51" s="80"/>
      <c r="W51" s="80">
        <f t="shared" si="10"/>
        <v>179.85843584565964</v>
      </c>
      <c r="X51" s="43"/>
      <c r="Y51" s="18" t="s">
        <v>120</v>
      </c>
      <c r="Z51" s="74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</row>
    <row r="52" spans="1:139" s="29" customFormat="1" ht="15" customHeight="1">
      <c r="A52" s="21" t="s">
        <v>121</v>
      </c>
      <c r="B52" s="79">
        <v>332.6492654154535</v>
      </c>
      <c r="C52" s="80">
        <v>5.897028559598247</v>
      </c>
      <c r="D52" s="80">
        <v>261.6095186327627</v>
      </c>
      <c r="E52" s="80">
        <v>21.774063251589766</v>
      </c>
      <c r="F52" s="81">
        <v>20.61120763388851</v>
      </c>
      <c r="G52" s="81">
        <v>146.53394858306322</v>
      </c>
      <c r="H52" s="80">
        <v>252.55445958471415</v>
      </c>
      <c r="I52" s="80">
        <v>190.94260499602194</v>
      </c>
      <c r="J52" s="80">
        <v>94.27059051422813</v>
      </c>
      <c r="K52" s="80">
        <v>36.251682192312096</v>
      </c>
      <c r="L52" s="80">
        <v>64.40120503380992</v>
      </c>
      <c r="M52" s="80">
        <v>175.43296284001542</v>
      </c>
      <c r="N52" s="80">
        <v>34.24411443421608</v>
      </c>
      <c r="O52" s="80">
        <v>16.24860751325645</v>
      </c>
      <c r="P52" s="80">
        <v>189.4937911185779</v>
      </c>
      <c r="Q52" s="80">
        <v>112.33909700000001</v>
      </c>
      <c r="R52" s="80">
        <v>84.99689866014</v>
      </c>
      <c r="S52" s="125">
        <v>56.86</v>
      </c>
      <c r="T52" s="126"/>
      <c r="U52" s="127"/>
      <c r="V52" s="80"/>
      <c r="W52" s="80">
        <f t="shared" si="10"/>
        <v>2097.111045963648</v>
      </c>
      <c r="X52" s="43"/>
      <c r="Y52" s="18" t="s">
        <v>122</v>
      </c>
      <c r="Z52" s="74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</row>
    <row r="53" spans="1:139" s="29" customFormat="1" ht="15" customHeight="1">
      <c r="A53" s="21" t="s">
        <v>123</v>
      </c>
      <c r="B53" s="79">
        <v>44.75458700479315</v>
      </c>
      <c r="C53" s="80">
        <v>34.05609503985663</v>
      </c>
      <c r="D53" s="80">
        <v>7.9679084695271705</v>
      </c>
      <c r="E53" s="80">
        <v>1.2693099532912715</v>
      </c>
      <c r="F53" s="81">
        <v>0.35834749980305447</v>
      </c>
      <c r="G53" s="81">
        <v>23.092784465645458</v>
      </c>
      <c r="H53" s="80">
        <v>35.242887144385584</v>
      </c>
      <c r="I53" s="80">
        <v>28.641843742737397</v>
      </c>
      <c r="J53" s="80">
        <v>35.351471442835546</v>
      </c>
      <c r="K53" s="80">
        <v>11.977364383516427</v>
      </c>
      <c r="L53" s="80">
        <v>12.64172208120274</v>
      </c>
      <c r="M53" s="80">
        <v>46.19700940498994</v>
      </c>
      <c r="N53" s="80">
        <v>12.698118651376165</v>
      </c>
      <c r="O53" s="80">
        <v>4.10792760438644</v>
      </c>
      <c r="P53" s="80">
        <v>57.80789835466749</v>
      </c>
      <c r="Q53" s="80">
        <v>21.186603</v>
      </c>
      <c r="R53" s="80">
        <v>18.653823558809687</v>
      </c>
      <c r="S53" s="125">
        <v>25.078558436958005</v>
      </c>
      <c r="T53" s="126"/>
      <c r="U53" s="127"/>
      <c r="V53" s="80"/>
      <c r="W53" s="80">
        <f t="shared" si="10"/>
        <v>421.0842602387821</v>
      </c>
      <c r="X53" s="43"/>
      <c r="Y53" s="18" t="s">
        <v>124</v>
      </c>
      <c r="Z53" s="74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</row>
    <row r="54" spans="1:139" s="29" customFormat="1" ht="15" customHeight="1">
      <c r="A54" s="19" t="s">
        <v>125</v>
      </c>
      <c r="B54" s="76">
        <f>SUM(B55:B59)</f>
        <v>775.8309185599481</v>
      </c>
      <c r="C54" s="76">
        <f aca="true" t="shared" si="13" ref="C54:W54">SUM(C55:C59)</f>
        <v>99.3341033019922</v>
      </c>
      <c r="D54" s="76">
        <f t="shared" si="13"/>
        <v>962.4113082417381</v>
      </c>
      <c r="E54" s="76">
        <f t="shared" si="13"/>
        <v>254.65682899343665</v>
      </c>
      <c r="F54" s="82">
        <f t="shared" si="13"/>
        <v>31.47572320526273</v>
      </c>
      <c r="G54" s="82">
        <f t="shared" si="13"/>
        <v>661.9844210271133</v>
      </c>
      <c r="H54" s="76">
        <f t="shared" si="13"/>
        <v>1002.2035081158031</v>
      </c>
      <c r="I54" s="76">
        <f t="shared" si="13"/>
        <v>314.905596436086</v>
      </c>
      <c r="J54" s="76">
        <f t="shared" si="13"/>
        <v>464.75538336226106</v>
      </c>
      <c r="K54" s="76">
        <f t="shared" si="13"/>
        <v>169.12515869232675</v>
      </c>
      <c r="L54" s="76">
        <f t="shared" si="13"/>
        <v>213.61321214680777</v>
      </c>
      <c r="M54" s="76">
        <f t="shared" si="13"/>
        <v>815.876244019579</v>
      </c>
      <c r="N54" s="76">
        <f t="shared" si="13"/>
        <v>175.03410714299224</v>
      </c>
      <c r="O54" s="76">
        <f t="shared" si="13"/>
        <v>47.36670361356602</v>
      </c>
      <c r="P54" s="76">
        <f t="shared" si="13"/>
        <v>551.6617211751153</v>
      </c>
      <c r="Q54" s="76">
        <f t="shared" si="13"/>
        <v>371.132747</v>
      </c>
      <c r="R54" s="76">
        <f t="shared" si="13"/>
        <v>307.2705337949525</v>
      </c>
      <c r="S54" s="131">
        <f t="shared" si="13"/>
        <v>405.4355839300628</v>
      </c>
      <c r="T54" s="132"/>
      <c r="U54" s="133"/>
      <c r="V54" s="76"/>
      <c r="W54" s="76">
        <f t="shared" si="13"/>
        <v>7624.073802759043</v>
      </c>
      <c r="X54" s="43"/>
      <c r="Y54" s="20" t="s">
        <v>126</v>
      </c>
      <c r="Z54" s="74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</row>
    <row r="55" spans="1:139" s="29" customFormat="1" ht="15" customHeight="1">
      <c r="A55" s="21" t="s">
        <v>127</v>
      </c>
      <c r="B55" s="79">
        <v>184.77549437754803</v>
      </c>
      <c r="C55" s="80">
        <v>2.2548480858675886</v>
      </c>
      <c r="D55" s="80">
        <v>43.77050712997089</v>
      </c>
      <c r="E55" s="80">
        <v>7.195849330033809</v>
      </c>
      <c r="F55" s="81">
        <v>4.054720536591585</v>
      </c>
      <c r="G55" s="81">
        <v>128.193569344155</v>
      </c>
      <c r="H55" s="80">
        <v>215.61057934400543</v>
      </c>
      <c r="I55" s="80">
        <v>65.52597978558144</v>
      </c>
      <c r="J55" s="80">
        <v>116.18884584056526</v>
      </c>
      <c r="K55" s="80">
        <v>26.26987967184515</v>
      </c>
      <c r="L55" s="80">
        <v>36.900382479484264</v>
      </c>
      <c r="M55" s="80">
        <v>117.28852981342496</v>
      </c>
      <c r="N55" s="80">
        <v>50.04714723451644</v>
      </c>
      <c r="O55" s="80">
        <v>8.559173875338894</v>
      </c>
      <c r="P55" s="80">
        <v>68.37480107250747</v>
      </c>
      <c r="Q55" s="80">
        <v>68.947858</v>
      </c>
      <c r="R55" s="80">
        <v>41.033447582938656</v>
      </c>
      <c r="S55" s="125">
        <v>96.59669194036688</v>
      </c>
      <c r="T55" s="126"/>
      <c r="U55" s="127"/>
      <c r="V55" s="80"/>
      <c r="W55" s="80">
        <f t="shared" si="10"/>
        <v>1281.5883054447413</v>
      </c>
      <c r="X55" s="43"/>
      <c r="Y55" s="18" t="s">
        <v>128</v>
      </c>
      <c r="Z55" s="74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</row>
    <row r="56" spans="1:139" s="29" customFormat="1" ht="15" customHeight="1">
      <c r="A56" s="21" t="s">
        <v>129</v>
      </c>
      <c r="B56" s="84">
        <v>97.82902002054303</v>
      </c>
      <c r="C56" s="80">
        <v>88.95992722314328</v>
      </c>
      <c r="D56" s="80">
        <v>32.98850412861409</v>
      </c>
      <c r="E56" s="80">
        <v>237.3037592153276</v>
      </c>
      <c r="F56" s="81">
        <v>4.362181343398799</v>
      </c>
      <c r="G56" s="81">
        <v>116.902445933171</v>
      </c>
      <c r="H56" s="80">
        <v>128.08872699530596</v>
      </c>
      <c r="I56" s="80">
        <v>33.94398710130118</v>
      </c>
      <c r="J56" s="80">
        <v>46.47553833622611</v>
      </c>
      <c r="K56" s="80">
        <v>30.978609040105543</v>
      </c>
      <c r="L56" s="80">
        <v>31.411674139641498</v>
      </c>
      <c r="M56" s="80">
        <v>126.1642765447448</v>
      </c>
      <c r="N56" s="80">
        <v>18.80824253990296</v>
      </c>
      <c r="O56" s="80">
        <v>7.409435027352504</v>
      </c>
      <c r="P56" s="80">
        <v>113.08585947500612</v>
      </c>
      <c r="Q56" s="80">
        <v>54.170409</v>
      </c>
      <c r="R56" s="80">
        <v>71.02188854256488</v>
      </c>
      <c r="S56" s="125">
        <v>28.656048647306935</v>
      </c>
      <c r="T56" s="126"/>
      <c r="U56" s="127"/>
      <c r="V56" s="80"/>
      <c r="W56" s="80">
        <f t="shared" si="10"/>
        <v>1268.5605332536563</v>
      </c>
      <c r="X56" s="43"/>
      <c r="Y56" s="18" t="s">
        <v>130</v>
      </c>
      <c r="Z56" s="74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</row>
    <row r="57" spans="1:139" s="29" customFormat="1" ht="15" customHeight="1">
      <c r="A57" s="21" t="s">
        <v>131</v>
      </c>
      <c r="B57" s="79">
        <v>145.46144310286283</v>
      </c>
      <c r="C57" s="80">
        <v>5.756192249541659</v>
      </c>
      <c r="D57" s="80">
        <v>734.2243020995667</v>
      </c>
      <c r="E57" s="80">
        <v>3.915163669376431</v>
      </c>
      <c r="F57" s="81">
        <v>12.078844273075369</v>
      </c>
      <c r="G57" s="81">
        <v>218.97520711675804</v>
      </c>
      <c r="H57" s="80">
        <v>267.60947608565164</v>
      </c>
      <c r="I57" s="80">
        <v>82.80931724322095</v>
      </c>
      <c r="J57" s="80">
        <v>127.8077304246218</v>
      </c>
      <c r="K57" s="80">
        <v>54.45839577846847</v>
      </c>
      <c r="L57" s="80">
        <v>49.8647931374608</v>
      </c>
      <c r="M57" s="80">
        <v>196.2939656889123</v>
      </c>
      <c r="N57" s="80">
        <v>37.943560867393</v>
      </c>
      <c r="O57" s="80">
        <v>11.490506783751826</v>
      </c>
      <c r="P57" s="80">
        <v>99.29266570723154</v>
      </c>
      <c r="Q57" s="80">
        <v>106.289609</v>
      </c>
      <c r="R57" s="80">
        <v>67.74909771614085</v>
      </c>
      <c r="S57" s="125">
        <v>110.97649945508574</v>
      </c>
      <c r="T57" s="126"/>
      <c r="U57" s="127"/>
      <c r="V57" s="80"/>
      <c r="W57" s="80">
        <f t="shared" si="10"/>
        <v>2332.9967703991197</v>
      </c>
      <c r="X57" s="43"/>
      <c r="Y57" s="18" t="s">
        <v>132</v>
      </c>
      <c r="Z57" s="74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</row>
    <row r="58" spans="1:139" s="29" customFormat="1" ht="15" customHeight="1">
      <c r="A58" s="21" t="s">
        <v>133</v>
      </c>
      <c r="B58" s="79">
        <v>132.10096359824573</v>
      </c>
      <c r="C58" s="80">
        <v>1.4328910856081394</v>
      </c>
      <c r="D58" s="80">
        <v>10.9779631276969</v>
      </c>
      <c r="E58" s="80">
        <v>3.14614251465072</v>
      </c>
      <c r="F58" s="81">
        <v>2.167709684779841</v>
      </c>
      <c r="G58" s="81">
        <v>80.61891174865696</v>
      </c>
      <c r="H58" s="80">
        <v>143.0483391161071</v>
      </c>
      <c r="I58" s="80">
        <v>80.57615575578535</v>
      </c>
      <c r="J58" s="80">
        <v>58.09442292028263</v>
      </c>
      <c r="K58" s="80">
        <v>34.475540260923104</v>
      </c>
      <c r="L58" s="80">
        <v>32.840751655213055</v>
      </c>
      <c r="M58" s="80">
        <v>116.27671901473937</v>
      </c>
      <c r="N58" s="80">
        <v>28.00515650117985</v>
      </c>
      <c r="O58" s="80">
        <v>5.059529410194628</v>
      </c>
      <c r="P58" s="80">
        <v>70.67092961735403</v>
      </c>
      <c r="Q58" s="80">
        <v>48.762468</v>
      </c>
      <c r="R58" s="80">
        <v>42.74797748377665</v>
      </c>
      <c r="S58" s="125">
        <v>72.33634388730326</v>
      </c>
      <c r="T58" s="126"/>
      <c r="U58" s="127"/>
      <c r="V58" s="80"/>
      <c r="W58" s="80">
        <f t="shared" si="10"/>
        <v>963.3389153824974</v>
      </c>
      <c r="X58" s="43"/>
      <c r="Y58" s="18" t="s">
        <v>134</v>
      </c>
      <c r="Z58" s="74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</row>
    <row r="59" spans="1:139" s="29" customFormat="1" ht="15" customHeight="1">
      <c r="A59" s="21" t="s">
        <v>135</v>
      </c>
      <c r="B59" s="79">
        <v>215.6639974607485</v>
      </c>
      <c r="C59" s="80">
        <v>0.9302446578315434</v>
      </c>
      <c r="D59" s="80">
        <v>140.45003175588954</v>
      </c>
      <c r="E59" s="80">
        <v>3.095914264048067</v>
      </c>
      <c r="F59" s="81">
        <v>8.81226736741714</v>
      </c>
      <c r="G59" s="81">
        <v>117.29428688437227</v>
      </c>
      <c r="H59" s="80">
        <v>247.84638657473295</v>
      </c>
      <c r="I59" s="80">
        <v>52.050156550197094</v>
      </c>
      <c r="J59" s="80">
        <v>116.18884584056526</v>
      </c>
      <c r="K59" s="80">
        <v>22.942733940984485</v>
      </c>
      <c r="L59" s="80">
        <v>62.59561073500818</v>
      </c>
      <c r="M59" s="80">
        <v>259.85275295775745</v>
      </c>
      <c r="N59" s="80">
        <v>40.23</v>
      </c>
      <c r="O59" s="80">
        <v>14.848058516928159</v>
      </c>
      <c r="P59" s="80">
        <v>200.23746530301614</v>
      </c>
      <c r="Q59" s="80">
        <v>92.962403</v>
      </c>
      <c r="R59" s="80">
        <v>84.71812246953144</v>
      </c>
      <c r="S59" s="125">
        <v>96.87</v>
      </c>
      <c r="T59" s="126"/>
      <c r="U59" s="127"/>
      <c r="V59" s="80"/>
      <c r="W59" s="80">
        <f t="shared" si="10"/>
        <v>1777.5892782790283</v>
      </c>
      <c r="X59" s="43"/>
      <c r="Y59" s="18" t="s">
        <v>136</v>
      </c>
      <c r="Z59" s="74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</row>
    <row r="60" spans="1:139" s="29" customFormat="1" ht="15" customHeight="1">
      <c r="A60" s="16" t="s">
        <v>137</v>
      </c>
      <c r="B60" s="76">
        <v>328.9077355782139</v>
      </c>
      <c r="C60" s="85">
        <v>51.07121274041457</v>
      </c>
      <c r="D60" s="85">
        <v>6683.728075630529</v>
      </c>
      <c r="E60" s="85">
        <v>682.3385295287662</v>
      </c>
      <c r="F60" s="86">
        <v>940.9505220366245</v>
      </c>
      <c r="G60" s="86">
        <v>4195.40137776359</v>
      </c>
      <c r="H60" s="85">
        <v>10461.64341089772</v>
      </c>
      <c r="I60" s="85">
        <v>6728.24801513319</v>
      </c>
      <c r="J60" s="85">
        <v>2485.2118075674443</v>
      </c>
      <c r="K60" s="85">
        <v>5066.5352461283</v>
      </c>
      <c r="L60" s="85">
        <v>5665.3233700503</v>
      </c>
      <c r="M60" s="85">
        <v>11869.865226924594</v>
      </c>
      <c r="N60" s="85">
        <v>4111.419479162781</v>
      </c>
      <c r="O60" s="85">
        <v>2540.36839693855</v>
      </c>
      <c r="P60" s="85">
        <v>6871.956617012502</v>
      </c>
      <c r="Q60" s="85">
        <v>3717.7158640000002</v>
      </c>
      <c r="R60" s="85">
        <v>3391.80204139726</v>
      </c>
      <c r="S60" s="131">
        <v>3639.72912767347</v>
      </c>
      <c r="T60" s="132"/>
      <c r="U60" s="133"/>
      <c r="V60" s="85"/>
      <c r="W60" s="85">
        <f t="shared" si="10"/>
        <v>79432.21605616425</v>
      </c>
      <c r="X60" s="43"/>
      <c r="Y60" s="20" t="s">
        <v>138</v>
      </c>
      <c r="Z60" s="74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</row>
    <row r="61" spans="1:139" s="29" customFormat="1" ht="15" customHeight="1">
      <c r="A61" s="16" t="s">
        <v>139</v>
      </c>
      <c r="B61" s="76">
        <f>+B62+B66+B69</f>
        <v>1107.7207964218433</v>
      </c>
      <c r="C61" s="76">
        <f aca="true" t="shared" si="14" ref="C61:W61">+C62+C66+C69</f>
        <v>69.26386972397826</v>
      </c>
      <c r="D61" s="76">
        <f t="shared" si="14"/>
        <v>612.8866220974551</v>
      </c>
      <c r="E61" s="76">
        <f t="shared" si="14"/>
        <v>365.5043887275032</v>
      </c>
      <c r="F61" s="82">
        <f t="shared" si="14"/>
        <v>108.57968448282003</v>
      </c>
      <c r="G61" s="82">
        <f t="shared" si="14"/>
        <v>1452.9716744806838</v>
      </c>
      <c r="H61" s="76">
        <f t="shared" si="14"/>
        <v>2310.61021053607</v>
      </c>
      <c r="I61" s="76">
        <f t="shared" si="14"/>
        <v>1876.099043876833</v>
      </c>
      <c r="J61" s="76">
        <f t="shared" si="14"/>
        <v>2606.653958409354</v>
      </c>
      <c r="K61" s="76">
        <f t="shared" si="14"/>
        <v>305.49875752326307</v>
      </c>
      <c r="L61" s="76">
        <f t="shared" si="14"/>
        <v>511.6757909206912</v>
      </c>
      <c r="M61" s="76">
        <f t="shared" si="14"/>
        <v>1417.0427742520012</v>
      </c>
      <c r="N61" s="76">
        <f t="shared" si="14"/>
        <v>397.0631859583125</v>
      </c>
      <c r="O61" s="76">
        <f t="shared" si="14"/>
        <v>202.0942492002418</v>
      </c>
      <c r="P61" s="76">
        <f t="shared" si="14"/>
        <v>1382.0209698083536</v>
      </c>
      <c r="Q61" s="76">
        <f t="shared" si="14"/>
        <v>871.883462</v>
      </c>
      <c r="R61" s="76">
        <f t="shared" si="14"/>
        <v>795.7663190700123</v>
      </c>
      <c r="S61" s="131">
        <f t="shared" si="14"/>
        <v>614.3155269588881</v>
      </c>
      <c r="T61" s="132"/>
      <c r="U61" s="133"/>
      <c r="V61" s="76"/>
      <c r="W61" s="76">
        <f t="shared" si="14"/>
        <v>17007.651284448308</v>
      </c>
      <c r="X61" s="43"/>
      <c r="Y61" s="22" t="s">
        <v>140</v>
      </c>
      <c r="Z61" s="74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</row>
    <row r="62" spans="1:139" s="29" customFormat="1" ht="15" customHeight="1">
      <c r="A62" s="19" t="s">
        <v>141</v>
      </c>
      <c r="B62" s="76">
        <f>SUM(B63:B65)</f>
        <v>157.64471265944366</v>
      </c>
      <c r="C62" s="76">
        <f aca="true" t="shared" si="15" ref="C62:W62">SUM(C63:C65)</f>
        <v>2.6702519806114635</v>
      </c>
      <c r="D62" s="76">
        <f t="shared" si="15"/>
        <v>86.20488226226058</v>
      </c>
      <c r="E62" s="76">
        <f t="shared" si="15"/>
        <v>35.05397005259336</v>
      </c>
      <c r="F62" s="82">
        <f t="shared" si="15"/>
        <v>14.336736326117752</v>
      </c>
      <c r="G62" s="82">
        <f t="shared" si="15"/>
        <v>228.33080207160975</v>
      </c>
      <c r="H62" s="76">
        <f t="shared" si="15"/>
        <v>337.71338885820035</v>
      </c>
      <c r="I62" s="76">
        <f t="shared" si="15"/>
        <v>206.13969998630967</v>
      </c>
      <c r="J62" s="76">
        <f t="shared" si="15"/>
        <v>265.5442825375754</v>
      </c>
      <c r="K62" s="76">
        <f t="shared" si="15"/>
        <v>60.25185556232557</v>
      </c>
      <c r="L62" s="76">
        <f t="shared" si="15"/>
        <v>83.7494097033347</v>
      </c>
      <c r="M62" s="76">
        <f t="shared" si="15"/>
        <v>257.5909771898298</v>
      </c>
      <c r="N62" s="76">
        <f t="shared" si="15"/>
        <v>46.74716798799954</v>
      </c>
      <c r="O62" s="76">
        <f t="shared" si="15"/>
        <v>25.394534420843094</v>
      </c>
      <c r="P62" s="76">
        <f t="shared" si="15"/>
        <v>358.9405971434016</v>
      </c>
      <c r="Q62" s="76">
        <f t="shared" si="15"/>
        <v>148.326388</v>
      </c>
      <c r="R62" s="76">
        <f t="shared" si="15"/>
        <v>131.19736823475935</v>
      </c>
      <c r="S62" s="131">
        <f t="shared" si="15"/>
        <v>65.99601755447361</v>
      </c>
      <c r="T62" s="132"/>
      <c r="U62" s="133"/>
      <c r="V62" s="76"/>
      <c r="W62" s="76">
        <f t="shared" si="15"/>
        <v>2511.8330425316894</v>
      </c>
      <c r="X62" s="43"/>
      <c r="Y62" s="20" t="s">
        <v>142</v>
      </c>
      <c r="Z62" s="74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</row>
    <row r="63" spans="1:139" s="29" customFormat="1" ht="15" customHeight="1">
      <c r="A63" s="21" t="s">
        <v>143</v>
      </c>
      <c r="B63" s="79">
        <v>102.71676725924445</v>
      </c>
      <c r="C63" s="80">
        <v>1.8930956154938352</v>
      </c>
      <c r="D63" s="80">
        <v>46.6758706485435</v>
      </c>
      <c r="E63" s="80">
        <v>14.428061453117966</v>
      </c>
      <c r="F63" s="81">
        <v>8.183615128259888</v>
      </c>
      <c r="G63" s="81">
        <v>115.20175479450701</v>
      </c>
      <c r="H63" s="80">
        <v>167.48359890787341</v>
      </c>
      <c r="I63" s="80">
        <v>90.2127176277429</v>
      </c>
      <c r="J63" s="80">
        <v>103.26722098683487</v>
      </c>
      <c r="K63" s="80">
        <v>36.908966862492406</v>
      </c>
      <c r="L63" s="80">
        <v>43.09029577655776</v>
      </c>
      <c r="M63" s="80">
        <v>129.95536242378</v>
      </c>
      <c r="N63" s="80">
        <v>29.026963446923855</v>
      </c>
      <c r="O63" s="80">
        <v>10.939523881633614</v>
      </c>
      <c r="P63" s="80">
        <v>235.44473303407466</v>
      </c>
      <c r="Q63" s="80">
        <v>82.842196</v>
      </c>
      <c r="R63" s="80">
        <v>67.56472310361406</v>
      </c>
      <c r="S63" s="125">
        <v>26.67484211440917</v>
      </c>
      <c r="T63" s="126"/>
      <c r="U63" s="127"/>
      <c r="V63" s="80"/>
      <c r="W63" s="80">
        <f>SUM(B63:V63)</f>
        <v>1312.5103090651035</v>
      </c>
      <c r="X63" s="43"/>
      <c r="Y63" s="18" t="s">
        <v>144</v>
      </c>
      <c r="Z63" s="74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</row>
    <row r="64" spans="1:139" s="29" customFormat="1" ht="15" customHeight="1">
      <c r="A64" s="21" t="s">
        <v>145</v>
      </c>
      <c r="B64" s="79">
        <v>22.189795147901542</v>
      </c>
      <c r="C64" s="80">
        <v>0.7771563651176285</v>
      </c>
      <c r="D64" s="80">
        <v>10.970935387192133</v>
      </c>
      <c r="E64" s="80">
        <v>9.864440981696813</v>
      </c>
      <c r="F64" s="81">
        <v>0.8938295899481209</v>
      </c>
      <c r="G64" s="81">
        <v>50.189639398474654</v>
      </c>
      <c r="H64" s="80">
        <v>74.33299166901382</v>
      </c>
      <c r="I64" s="80">
        <v>59.37499350808277</v>
      </c>
      <c r="J64" s="80">
        <v>103.26722098683487</v>
      </c>
      <c r="K64" s="80">
        <v>10.027089556060785</v>
      </c>
      <c r="L64" s="80">
        <v>18.019083841348316</v>
      </c>
      <c r="M64" s="80">
        <v>53.45395655191982</v>
      </c>
      <c r="N64" s="80">
        <v>6.5</v>
      </c>
      <c r="O64" s="80">
        <v>5.891368116893266</v>
      </c>
      <c r="P64" s="80">
        <v>56.885821706192004</v>
      </c>
      <c r="Q64" s="80">
        <v>27.756909</v>
      </c>
      <c r="R64" s="80">
        <v>32.732430518780404</v>
      </c>
      <c r="S64" s="125">
        <v>11.58</v>
      </c>
      <c r="T64" s="126"/>
      <c r="U64" s="127"/>
      <c r="V64" s="80"/>
      <c r="W64" s="80">
        <f>SUM(B64:V64)</f>
        <v>554.707662325457</v>
      </c>
      <c r="X64" s="43"/>
      <c r="Y64" s="18" t="s">
        <v>146</v>
      </c>
      <c r="Z64" s="74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</row>
    <row r="65" spans="1:139" s="29" customFormat="1" ht="15" customHeight="1">
      <c r="A65" s="21" t="s">
        <v>147</v>
      </c>
      <c r="B65" s="79">
        <v>32.73815025229766</v>
      </c>
      <c r="C65" s="80">
        <v>0</v>
      </c>
      <c r="D65" s="80">
        <v>28.558076226524953</v>
      </c>
      <c r="E65" s="80">
        <v>10.76146761777858</v>
      </c>
      <c r="F65" s="81">
        <v>5.259291607909743</v>
      </c>
      <c r="G65" s="81">
        <v>62.9394078786281</v>
      </c>
      <c r="H65" s="80">
        <v>95.89679828131311</v>
      </c>
      <c r="I65" s="80">
        <v>56.551988850484015</v>
      </c>
      <c r="J65" s="80">
        <v>59.00984056390565</v>
      </c>
      <c r="K65" s="80">
        <v>13.315799143772372</v>
      </c>
      <c r="L65" s="80">
        <v>22.640030085428634</v>
      </c>
      <c r="M65" s="80">
        <v>74.18165821412997</v>
      </c>
      <c r="N65" s="80">
        <v>11.220204541075681</v>
      </c>
      <c r="O65" s="80">
        <v>8.563642422316216</v>
      </c>
      <c r="P65" s="80">
        <v>66.6100424031349</v>
      </c>
      <c r="Q65" s="80">
        <v>37.727283</v>
      </c>
      <c r="R65" s="80">
        <v>30.900214612364884</v>
      </c>
      <c r="S65" s="125">
        <v>27.74117544006443</v>
      </c>
      <c r="T65" s="126"/>
      <c r="U65" s="127"/>
      <c r="V65" s="80"/>
      <c r="W65" s="80">
        <f>SUM(B65:V65)</f>
        <v>644.6150711411289</v>
      </c>
      <c r="X65" s="43"/>
      <c r="Y65" s="18" t="s">
        <v>148</v>
      </c>
      <c r="Z65" s="74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</row>
    <row r="66" spans="1:139" s="29" customFormat="1" ht="15" customHeight="1">
      <c r="A66" s="19" t="s">
        <v>149</v>
      </c>
      <c r="B66" s="76">
        <f>SUM(B67:B68)</f>
        <v>166.14272111604475</v>
      </c>
      <c r="C66" s="76">
        <f aca="true" t="shared" si="16" ref="C66:W66">SUM(C67:C68)</f>
        <v>53.82632834023665</v>
      </c>
      <c r="D66" s="76">
        <f t="shared" si="16"/>
        <v>145.43493276816557</v>
      </c>
      <c r="E66" s="76">
        <f t="shared" si="16"/>
        <v>137.94007371664833</v>
      </c>
      <c r="F66" s="82">
        <f t="shared" si="16"/>
        <v>44.639969980758366</v>
      </c>
      <c r="G66" s="82">
        <f t="shared" si="16"/>
        <v>399.05082718966906</v>
      </c>
      <c r="H66" s="76">
        <f t="shared" si="16"/>
        <v>706.042449391671</v>
      </c>
      <c r="I66" s="76">
        <f t="shared" si="16"/>
        <v>1017.264962271837</v>
      </c>
      <c r="J66" s="76">
        <f t="shared" si="16"/>
        <v>1266.8294968116547</v>
      </c>
      <c r="K66" s="76">
        <f t="shared" si="16"/>
        <v>81.55785394436558</v>
      </c>
      <c r="L66" s="76">
        <f t="shared" si="16"/>
        <v>133.60815103116724</v>
      </c>
      <c r="M66" s="76">
        <f t="shared" si="16"/>
        <v>459.6235511056874</v>
      </c>
      <c r="N66" s="76">
        <f t="shared" si="16"/>
        <v>104.28925993658234</v>
      </c>
      <c r="O66" s="76">
        <f t="shared" si="16"/>
        <v>65.14621912362918</v>
      </c>
      <c r="P66" s="76">
        <f t="shared" si="16"/>
        <v>399.3810280306632</v>
      </c>
      <c r="Q66" s="76">
        <f t="shared" si="16"/>
        <v>256.59299599999997</v>
      </c>
      <c r="R66" s="76">
        <f t="shared" si="16"/>
        <v>183.7542647164857</v>
      </c>
      <c r="S66" s="131">
        <f t="shared" si="16"/>
        <v>158.48183247118632</v>
      </c>
      <c r="T66" s="132"/>
      <c r="U66" s="133"/>
      <c r="V66" s="76"/>
      <c r="W66" s="76">
        <f t="shared" si="16"/>
        <v>5779.606917946453</v>
      </c>
      <c r="X66" s="43"/>
      <c r="Y66" s="20" t="s">
        <v>150</v>
      </c>
      <c r="Z66" s="74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</row>
    <row r="67" spans="1:139" s="29" customFormat="1" ht="15" customHeight="1">
      <c r="A67" s="21" t="s">
        <v>151</v>
      </c>
      <c r="B67" s="79">
        <v>82.44304277846243</v>
      </c>
      <c r="C67" s="80">
        <v>5.909869505976475</v>
      </c>
      <c r="D67" s="80">
        <v>61.68194188378022</v>
      </c>
      <c r="E67" s="80">
        <v>65.46645443456288</v>
      </c>
      <c r="F67" s="81">
        <v>39.68194411573142</v>
      </c>
      <c r="G67" s="81">
        <v>229.5944605144796</v>
      </c>
      <c r="H67" s="80">
        <v>433.21323877831674</v>
      </c>
      <c r="I67" s="80">
        <v>300.5510619082074</v>
      </c>
      <c r="J67" s="80">
        <v>745.1938216539146</v>
      </c>
      <c r="K67" s="80">
        <v>50.625971508143145</v>
      </c>
      <c r="L67" s="80">
        <v>83.605310864196</v>
      </c>
      <c r="M67" s="80">
        <v>221.6059369209111</v>
      </c>
      <c r="N67" s="80">
        <v>62.359714423157975</v>
      </c>
      <c r="O67" s="80">
        <v>45.28615814461331</v>
      </c>
      <c r="P67" s="80">
        <v>301.04156955218554</v>
      </c>
      <c r="Q67" s="80">
        <v>158.63133200000001</v>
      </c>
      <c r="R67" s="80">
        <v>133.37960116253066</v>
      </c>
      <c r="S67" s="125">
        <v>110.08</v>
      </c>
      <c r="T67" s="126"/>
      <c r="U67" s="127"/>
      <c r="V67" s="80"/>
      <c r="W67" s="80">
        <f>SUM(B67:V67)</f>
        <v>3130.3514301491696</v>
      </c>
      <c r="X67" s="43"/>
      <c r="Y67" s="18" t="s">
        <v>152</v>
      </c>
      <c r="Z67" s="74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</row>
    <row r="68" spans="1:139" s="29" customFormat="1" ht="15" customHeight="1">
      <c r="A68" s="21" t="s">
        <v>153</v>
      </c>
      <c r="B68" s="79">
        <v>83.69967833758233</v>
      </c>
      <c r="C68" s="80">
        <v>47.916458834260176</v>
      </c>
      <c r="D68" s="80">
        <v>83.75299088438534</v>
      </c>
      <c r="E68" s="80">
        <v>72.47361928208544</v>
      </c>
      <c r="F68" s="81">
        <v>4.958025865026949</v>
      </c>
      <c r="G68" s="81">
        <v>169.45636667518946</v>
      </c>
      <c r="H68" s="80">
        <v>272.82921061335423</v>
      </c>
      <c r="I68" s="80">
        <v>716.7139003636297</v>
      </c>
      <c r="J68" s="80">
        <v>521.6356751577403</v>
      </c>
      <c r="K68" s="80">
        <v>30.93188243622243</v>
      </c>
      <c r="L68" s="80">
        <v>50.00284016697125</v>
      </c>
      <c r="M68" s="80">
        <v>238.01761418477628</v>
      </c>
      <c r="N68" s="80">
        <v>41.929545513424365</v>
      </c>
      <c r="O68" s="80">
        <v>19.860060979015866</v>
      </c>
      <c r="P68" s="80">
        <v>98.33945847847765</v>
      </c>
      <c r="Q68" s="80">
        <v>97.96166399999998</v>
      </c>
      <c r="R68" s="80">
        <v>50.37466355395503</v>
      </c>
      <c r="S68" s="125">
        <v>48.40183247118632</v>
      </c>
      <c r="T68" s="126"/>
      <c r="U68" s="127"/>
      <c r="V68" s="80"/>
      <c r="W68" s="80">
        <f>SUM(B68:V68)</f>
        <v>2649.2554877972834</v>
      </c>
      <c r="X68" s="43"/>
      <c r="Y68" s="18" t="s">
        <v>154</v>
      </c>
      <c r="Z68" s="74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</row>
    <row r="69" spans="1:139" s="29" customFormat="1" ht="15" customHeight="1">
      <c r="A69" s="19" t="s">
        <v>155</v>
      </c>
      <c r="B69" s="76">
        <f>SUM(B70:B73)</f>
        <v>783.9333626463548</v>
      </c>
      <c r="C69" s="76">
        <f aca="true" t="shared" si="17" ref="C69:W69">SUM(C70:C73)</f>
        <v>12.767289403130148</v>
      </c>
      <c r="D69" s="76">
        <f t="shared" si="17"/>
        <v>381.2468070670289</v>
      </c>
      <c r="E69" s="76">
        <f t="shared" si="17"/>
        <v>192.51034495826156</v>
      </c>
      <c r="F69" s="82">
        <f t="shared" si="17"/>
        <v>49.60297817594391</v>
      </c>
      <c r="G69" s="82">
        <f t="shared" si="17"/>
        <v>825.590045219405</v>
      </c>
      <c r="H69" s="76">
        <f t="shared" si="17"/>
        <v>1266.8543722861987</v>
      </c>
      <c r="I69" s="76">
        <f t="shared" si="17"/>
        <v>652.6943816186863</v>
      </c>
      <c r="J69" s="76">
        <f t="shared" si="17"/>
        <v>1074.2801790601238</v>
      </c>
      <c r="K69" s="76">
        <f t="shared" si="17"/>
        <v>163.68904801657192</v>
      </c>
      <c r="L69" s="76">
        <f t="shared" si="17"/>
        <v>294.3182301861893</v>
      </c>
      <c r="M69" s="76">
        <f t="shared" si="17"/>
        <v>699.828245956484</v>
      </c>
      <c r="N69" s="76">
        <f t="shared" si="17"/>
        <v>246.02675803373057</v>
      </c>
      <c r="O69" s="76">
        <f t="shared" si="17"/>
        <v>111.55349565576952</v>
      </c>
      <c r="P69" s="76">
        <f t="shared" si="17"/>
        <v>623.6993446342888</v>
      </c>
      <c r="Q69" s="76">
        <f t="shared" si="17"/>
        <v>466.964078</v>
      </c>
      <c r="R69" s="76">
        <f t="shared" si="17"/>
        <v>480.8146861187672</v>
      </c>
      <c r="S69" s="131">
        <f t="shared" si="17"/>
        <v>389.8376769332282</v>
      </c>
      <c r="T69" s="132"/>
      <c r="U69" s="133"/>
      <c r="V69" s="76"/>
      <c r="W69" s="76">
        <f t="shared" si="17"/>
        <v>8716.211323970165</v>
      </c>
      <c r="X69" s="43"/>
      <c r="Y69" s="20" t="s">
        <v>156</v>
      </c>
      <c r="Z69" s="74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</row>
    <row r="70" spans="1:139" s="29" customFormat="1" ht="15" customHeight="1">
      <c r="A70" s="21" t="s">
        <v>157</v>
      </c>
      <c r="B70" s="87">
        <v>259.4509645260978</v>
      </c>
      <c r="C70" s="80">
        <v>4.785792371887317</v>
      </c>
      <c r="D70" s="80">
        <v>216.85347950847623</v>
      </c>
      <c r="E70" s="80">
        <v>73.12070736889022</v>
      </c>
      <c r="F70" s="81">
        <v>17.19998935402697</v>
      </c>
      <c r="G70" s="81">
        <v>381.65438106486687</v>
      </c>
      <c r="H70" s="80">
        <v>664.4600543432775</v>
      </c>
      <c r="I70" s="80">
        <v>320.637307159806</v>
      </c>
      <c r="J70" s="80">
        <v>438.3063130565305</v>
      </c>
      <c r="K70" s="80">
        <v>85.2211934358742</v>
      </c>
      <c r="L70" s="80">
        <v>160.6132410809485</v>
      </c>
      <c r="M70" s="80">
        <v>318.9982702184834</v>
      </c>
      <c r="N70" s="80">
        <v>124.2</v>
      </c>
      <c r="O70" s="80">
        <v>66.2639511587479</v>
      </c>
      <c r="P70" s="80">
        <v>321.1902211430096</v>
      </c>
      <c r="Q70" s="80">
        <v>224.977164</v>
      </c>
      <c r="R70" s="80">
        <v>271.8392413457713</v>
      </c>
      <c r="S70" s="125">
        <v>236.26</v>
      </c>
      <c r="T70" s="126"/>
      <c r="U70" s="127"/>
      <c r="V70" s="80"/>
      <c r="W70" s="80">
        <f>SUM(B70:V70)</f>
        <v>4186.032271136695</v>
      </c>
      <c r="X70" s="43"/>
      <c r="Y70" s="18" t="s">
        <v>158</v>
      </c>
      <c r="Z70" s="74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</row>
    <row r="71" spans="1:139" s="29" customFormat="1" ht="15" customHeight="1">
      <c r="A71" s="31" t="s">
        <v>159</v>
      </c>
      <c r="B71" s="87">
        <v>143.49404942464795</v>
      </c>
      <c r="C71" s="80">
        <v>3.7607773983912973</v>
      </c>
      <c r="D71" s="80">
        <v>23.11</v>
      </c>
      <c r="E71" s="80">
        <v>47.58883817080061</v>
      </c>
      <c r="F71" s="81">
        <v>8.015937548839924</v>
      </c>
      <c r="G71" s="81">
        <v>136.8824275460419</v>
      </c>
      <c r="H71" s="80">
        <v>122.30265124755971</v>
      </c>
      <c r="I71" s="80">
        <v>42.204493556303895</v>
      </c>
      <c r="J71" s="80">
        <v>163.29058721713884</v>
      </c>
      <c r="K71" s="80">
        <v>19.673239623425037</v>
      </c>
      <c r="L71" s="80">
        <v>36.38224048306135</v>
      </c>
      <c r="M71" s="80">
        <v>101.20297382783791</v>
      </c>
      <c r="N71" s="80">
        <v>28.49353504986791</v>
      </c>
      <c r="O71" s="80">
        <v>7.77412528559891</v>
      </c>
      <c r="P71" s="80">
        <v>62.64288663335924</v>
      </c>
      <c r="Q71" s="80">
        <v>38.262373</v>
      </c>
      <c r="R71" s="80">
        <v>59.3024848232356</v>
      </c>
      <c r="S71" s="125">
        <v>43.838079380953296</v>
      </c>
      <c r="T71" s="126"/>
      <c r="U71" s="127"/>
      <c r="V71" s="80"/>
      <c r="W71" s="80">
        <f>SUM(B71:V71)</f>
        <v>1088.2217002170635</v>
      </c>
      <c r="X71" s="43"/>
      <c r="Y71" s="18" t="s">
        <v>160</v>
      </c>
      <c r="Z71" s="74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</row>
    <row r="72" spans="1:139" s="29" customFormat="1" ht="15" customHeight="1">
      <c r="A72" s="31" t="s">
        <v>161</v>
      </c>
      <c r="B72" s="88">
        <v>212.24940463316642</v>
      </c>
      <c r="C72" s="80">
        <v>4.049136149880911</v>
      </c>
      <c r="D72" s="80">
        <v>59.14185804776624</v>
      </c>
      <c r="E72" s="80">
        <v>9.090973918783707</v>
      </c>
      <c r="F72" s="81">
        <v>11.972409163340378</v>
      </c>
      <c r="G72" s="81">
        <v>113.87159583692903</v>
      </c>
      <c r="H72" s="80">
        <v>155.99930914470488</v>
      </c>
      <c r="I72" s="80">
        <v>45.70745993287302</v>
      </c>
      <c r="J72" s="80">
        <v>232.04451867698674</v>
      </c>
      <c r="K72" s="80">
        <v>29.743508449385768</v>
      </c>
      <c r="L72" s="80">
        <v>30.816857563292864</v>
      </c>
      <c r="M72" s="80">
        <v>109.72623941816742</v>
      </c>
      <c r="N72" s="80">
        <v>32.78979697475716</v>
      </c>
      <c r="O72" s="80">
        <v>8.689521875057784</v>
      </c>
      <c r="P72" s="80">
        <v>61.1040929607287</v>
      </c>
      <c r="Q72" s="80">
        <v>72.987956</v>
      </c>
      <c r="R72" s="80">
        <v>44.097600298152315</v>
      </c>
      <c r="S72" s="125">
        <v>39.327405590285316</v>
      </c>
      <c r="T72" s="126"/>
      <c r="U72" s="127"/>
      <c r="V72" s="80"/>
      <c r="W72" s="80">
        <f>SUM(B72:V72)</f>
        <v>1273.4096446342587</v>
      </c>
      <c r="X72" s="43"/>
      <c r="Y72" s="18" t="s">
        <v>162</v>
      </c>
      <c r="Z72" s="74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</row>
    <row r="73" spans="1:139" s="29" customFormat="1" ht="15" customHeight="1">
      <c r="A73" s="32" t="s">
        <v>163</v>
      </c>
      <c r="B73" s="89">
        <v>168.73894406244256</v>
      </c>
      <c r="C73" s="90">
        <v>0.1715834829706231</v>
      </c>
      <c r="D73" s="90">
        <v>82.14146951078645</v>
      </c>
      <c r="E73" s="90">
        <v>62.709825499787044</v>
      </c>
      <c r="F73" s="91">
        <v>12.414642109736631</v>
      </c>
      <c r="G73" s="91">
        <v>193.18164077156717</v>
      </c>
      <c r="H73" s="90">
        <v>324.0923575506567</v>
      </c>
      <c r="I73" s="90">
        <v>244.14512096970336</v>
      </c>
      <c r="J73" s="90">
        <v>240.63876010946774</v>
      </c>
      <c r="K73" s="90">
        <v>29.051106507886907</v>
      </c>
      <c r="L73" s="90">
        <v>66.50589105888655</v>
      </c>
      <c r="M73" s="90">
        <v>169.9007624919952</v>
      </c>
      <c r="N73" s="90">
        <v>60.54342600910551</v>
      </c>
      <c r="O73" s="90">
        <v>28.82589733636494</v>
      </c>
      <c r="P73" s="90">
        <v>178.76214389719132</v>
      </c>
      <c r="Q73" s="90">
        <v>130.736585</v>
      </c>
      <c r="R73" s="90">
        <v>105.57535965160801</v>
      </c>
      <c r="S73" s="128">
        <v>70.41219196198963</v>
      </c>
      <c r="T73" s="129"/>
      <c r="U73" s="130"/>
      <c r="V73" s="90"/>
      <c r="W73" s="90">
        <f>SUM(B73:V73)</f>
        <v>2168.5477079821467</v>
      </c>
      <c r="X73" s="44"/>
      <c r="Y73" s="24" t="s">
        <v>164</v>
      </c>
      <c r="Z73" s="74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</row>
    <row r="74" spans="1:139" ht="12.75">
      <c r="A74" s="25"/>
      <c r="C74" s="33"/>
      <c r="D74" s="33"/>
      <c r="E74" s="33"/>
      <c r="F74" s="33"/>
      <c r="G74" s="34"/>
      <c r="H74" s="34"/>
      <c r="I74" s="34"/>
      <c r="J74" s="34"/>
      <c r="K74" s="35"/>
      <c r="L74" s="34"/>
      <c r="M74" s="34"/>
      <c r="N74" s="34"/>
      <c r="O74" s="34"/>
      <c r="P74" s="34"/>
      <c r="Q74" s="34"/>
      <c r="R74" s="34"/>
      <c r="S74" s="41"/>
      <c r="T74" s="41"/>
      <c r="U74" s="41"/>
      <c r="V74" s="34"/>
      <c r="W74" s="34"/>
      <c r="X74" s="36"/>
      <c r="Y74" s="37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</row>
    <row r="75" spans="1:90" ht="12.75">
      <c r="A75" s="25" t="s">
        <v>208</v>
      </c>
      <c r="Y75" s="59" t="s">
        <v>209</v>
      </c>
      <c r="CC75" s="8"/>
      <c r="CD75" s="8"/>
      <c r="CE75" s="8"/>
      <c r="CF75" s="8"/>
      <c r="CG75" s="8"/>
      <c r="CH75" s="8"/>
      <c r="CI75" s="8"/>
      <c r="CJ75" s="8"/>
      <c r="CK75" s="8"/>
      <c r="CL75" s="8"/>
    </row>
    <row r="76" spans="1:139" ht="12.75">
      <c r="A76" s="25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</row>
    <row r="77" spans="1:139" ht="12.75">
      <c r="A77" s="25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</row>
    <row r="78" spans="1:139" ht="12.75">
      <c r="A78" s="25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</row>
    <row r="79" spans="2:139" ht="12.7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</row>
    <row r="80" spans="2:139" ht="12.7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</row>
    <row r="81" spans="2:139" ht="12.7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</row>
    <row r="82" spans="2:139" ht="12.7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</row>
    <row r="83" spans="2:139" ht="12.7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</row>
    <row r="84" spans="2:139" ht="12.7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</row>
    <row r="85" spans="2:139" ht="12.7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</row>
    <row r="86" spans="2:139" ht="12.7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</row>
    <row r="87" spans="2:139" ht="12.7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</row>
    <row r="88" spans="2:139" ht="12.7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</row>
    <row r="89" spans="2:139" ht="12.7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</row>
    <row r="90" spans="2:139" ht="12.7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</row>
    <row r="91" spans="2:139" ht="12.7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</row>
    <row r="92" spans="3:139" ht="12.75">
      <c r="C92" s="33"/>
      <c r="D92" s="33"/>
      <c r="E92" s="33"/>
      <c r="F92" s="33"/>
      <c r="G92" s="34"/>
      <c r="H92" s="34"/>
      <c r="I92" s="34"/>
      <c r="J92" s="34"/>
      <c r="K92" s="35"/>
      <c r="L92" s="34"/>
      <c r="M92" s="34"/>
      <c r="N92" s="34"/>
      <c r="O92" s="34"/>
      <c r="P92" s="34"/>
      <c r="Q92" s="34"/>
      <c r="R92" s="34"/>
      <c r="S92" s="41"/>
      <c r="T92" s="41"/>
      <c r="U92" s="41"/>
      <c r="V92" s="34"/>
      <c r="W92" s="34"/>
      <c r="X92" s="36"/>
      <c r="Y92" s="37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</row>
    <row r="93" spans="3:139" ht="12.75">
      <c r="C93" s="33"/>
      <c r="D93" s="33"/>
      <c r="E93" s="33"/>
      <c r="F93" s="33"/>
      <c r="G93" s="34"/>
      <c r="H93" s="34"/>
      <c r="I93" s="34"/>
      <c r="J93" s="34"/>
      <c r="K93" s="35"/>
      <c r="L93" s="34"/>
      <c r="M93" s="34"/>
      <c r="N93" s="34"/>
      <c r="O93" s="34"/>
      <c r="P93" s="34"/>
      <c r="Q93" s="34"/>
      <c r="R93" s="34"/>
      <c r="S93" s="41"/>
      <c r="T93" s="41"/>
      <c r="U93" s="41"/>
      <c r="V93" s="34"/>
      <c r="W93" s="34"/>
      <c r="X93" s="36"/>
      <c r="Y93" s="37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</row>
    <row r="94" spans="3:139" ht="12.75">
      <c r="C94" s="33"/>
      <c r="D94" s="33"/>
      <c r="E94" s="33"/>
      <c r="F94" s="33"/>
      <c r="G94" s="34"/>
      <c r="H94" s="34"/>
      <c r="I94" s="34"/>
      <c r="J94" s="34"/>
      <c r="K94" s="35"/>
      <c r="L94" s="34"/>
      <c r="M94" s="34"/>
      <c r="N94" s="34"/>
      <c r="O94" s="34"/>
      <c r="P94" s="34"/>
      <c r="Q94" s="34"/>
      <c r="R94" s="34"/>
      <c r="S94" s="41"/>
      <c r="T94" s="41"/>
      <c r="U94" s="41"/>
      <c r="V94" s="34"/>
      <c r="W94" s="34"/>
      <c r="X94" s="36"/>
      <c r="Y94" s="37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</row>
    <row r="95" spans="3:139" ht="12.75">
      <c r="C95" s="33"/>
      <c r="D95" s="33"/>
      <c r="E95" s="33"/>
      <c r="F95" s="33"/>
      <c r="G95" s="34"/>
      <c r="H95" s="34"/>
      <c r="I95" s="34"/>
      <c r="J95" s="34"/>
      <c r="K95" s="35"/>
      <c r="L95" s="34"/>
      <c r="M95" s="34"/>
      <c r="N95" s="34"/>
      <c r="O95" s="34"/>
      <c r="P95" s="34"/>
      <c r="Q95" s="34"/>
      <c r="R95" s="34"/>
      <c r="S95" s="41"/>
      <c r="T95" s="41"/>
      <c r="U95" s="41"/>
      <c r="V95" s="34"/>
      <c r="W95" s="34"/>
      <c r="X95" s="36"/>
      <c r="Y95" s="37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</row>
    <row r="96" spans="3:139" ht="12.75">
      <c r="C96" s="33"/>
      <c r="D96" s="33"/>
      <c r="E96" s="33"/>
      <c r="F96" s="33"/>
      <c r="G96" s="34"/>
      <c r="H96" s="34"/>
      <c r="I96" s="34"/>
      <c r="J96" s="34"/>
      <c r="K96" s="35"/>
      <c r="L96" s="34"/>
      <c r="M96" s="34"/>
      <c r="N96" s="34"/>
      <c r="O96" s="34"/>
      <c r="P96" s="34"/>
      <c r="Q96" s="34"/>
      <c r="R96" s="34"/>
      <c r="S96" s="41"/>
      <c r="T96" s="41"/>
      <c r="U96" s="41"/>
      <c r="V96" s="34"/>
      <c r="W96" s="34"/>
      <c r="X96" s="36"/>
      <c r="Y96" s="37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</row>
    <row r="97" spans="1:139" ht="12.75">
      <c r="A97" s="26"/>
      <c r="C97" s="33"/>
      <c r="D97" s="33"/>
      <c r="E97" s="33"/>
      <c r="F97" s="34"/>
      <c r="G97" s="34"/>
      <c r="H97" s="34"/>
      <c r="I97" s="34"/>
      <c r="J97" s="34"/>
      <c r="K97" s="35"/>
      <c r="L97" s="34"/>
      <c r="M97" s="34"/>
      <c r="N97" s="34"/>
      <c r="O97" s="34"/>
      <c r="P97" s="34"/>
      <c r="Q97" s="34"/>
      <c r="R97" s="39"/>
      <c r="S97" s="39"/>
      <c r="T97" s="39"/>
      <c r="U97" s="39"/>
      <c r="V97" s="39"/>
      <c r="W97" s="39"/>
      <c r="X97" s="37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</row>
    <row r="98" spans="1:139" ht="12.75">
      <c r="A98" s="26"/>
      <c r="C98" s="33"/>
      <c r="D98" s="33"/>
      <c r="E98" s="33"/>
      <c r="F98" s="34"/>
      <c r="G98" s="34"/>
      <c r="H98" s="34"/>
      <c r="I98" s="34"/>
      <c r="J98" s="34"/>
      <c r="K98" s="35"/>
      <c r="L98" s="34"/>
      <c r="M98" s="34"/>
      <c r="N98" s="34"/>
      <c r="O98" s="34"/>
      <c r="P98" s="34"/>
      <c r="Q98" s="34"/>
      <c r="R98" s="39"/>
      <c r="S98" s="39"/>
      <c r="T98" s="39"/>
      <c r="U98" s="39"/>
      <c r="V98" s="39"/>
      <c r="W98" s="39"/>
      <c r="X98" s="37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</row>
    <row r="99" spans="3:139" ht="12.75">
      <c r="C99" s="33"/>
      <c r="D99" s="33"/>
      <c r="E99" s="33"/>
      <c r="F99" s="33"/>
      <c r="G99" s="34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4"/>
      <c r="S99" s="41"/>
      <c r="T99" s="41"/>
      <c r="U99" s="41"/>
      <c r="V99" s="34"/>
      <c r="W99" s="34"/>
      <c r="X99" s="36"/>
      <c r="Y99" s="37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</row>
    <row r="100" spans="3:139" ht="12.75">
      <c r="C100" s="33"/>
      <c r="D100" s="33"/>
      <c r="E100" s="33"/>
      <c r="F100" s="33"/>
      <c r="G100" s="34"/>
      <c r="H100" s="34"/>
      <c r="I100" s="34"/>
      <c r="J100" s="34"/>
      <c r="K100" s="35"/>
      <c r="L100" s="34"/>
      <c r="M100" s="34"/>
      <c r="N100" s="34"/>
      <c r="O100" s="34"/>
      <c r="P100" s="34"/>
      <c r="Q100" s="34"/>
      <c r="R100" s="34"/>
      <c r="S100" s="41"/>
      <c r="T100" s="41"/>
      <c r="U100" s="41"/>
      <c r="V100" s="34"/>
      <c r="W100" s="34"/>
      <c r="X100" s="36"/>
      <c r="Y100" s="37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</row>
    <row r="101" spans="3:139" ht="12.75">
      <c r="C101" s="33"/>
      <c r="D101" s="33"/>
      <c r="E101" s="33"/>
      <c r="F101" s="33"/>
      <c r="G101" s="34"/>
      <c r="H101" s="34"/>
      <c r="I101" s="34"/>
      <c r="J101" s="34"/>
      <c r="K101" s="35"/>
      <c r="L101" s="34"/>
      <c r="M101" s="34"/>
      <c r="N101" s="34"/>
      <c r="O101" s="34"/>
      <c r="P101" s="34"/>
      <c r="Q101" s="34"/>
      <c r="R101" s="34"/>
      <c r="S101" s="41"/>
      <c r="T101" s="41"/>
      <c r="U101" s="41"/>
      <c r="V101" s="34"/>
      <c r="W101" s="34"/>
      <c r="X101" s="36"/>
      <c r="Y101" s="37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</row>
    <row r="102" spans="3:139" ht="12.75">
      <c r="C102" s="33"/>
      <c r="D102" s="33"/>
      <c r="E102" s="33"/>
      <c r="F102" s="33"/>
      <c r="G102" s="34"/>
      <c r="H102" s="34"/>
      <c r="I102" s="34"/>
      <c r="J102" s="34"/>
      <c r="K102" s="35"/>
      <c r="L102" s="34"/>
      <c r="M102" s="34"/>
      <c r="N102" s="34"/>
      <c r="O102" s="34"/>
      <c r="P102" s="34"/>
      <c r="Q102" s="34"/>
      <c r="R102" s="34"/>
      <c r="S102" s="41"/>
      <c r="T102" s="41"/>
      <c r="U102" s="41"/>
      <c r="V102" s="34"/>
      <c r="W102" s="34"/>
      <c r="X102" s="36"/>
      <c r="Y102" s="37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</row>
    <row r="103" spans="3:139" ht="12.75">
      <c r="C103" s="33"/>
      <c r="D103" s="33"/>
      <c r="E103" s="33"/>
      <c r="F103" s="33"/>
      <c r="G103" s="34"/>
      <c r="H103" s="34"/>
      <c r="I103" s="34"/>
      <c r="J103" s="34"/>
      <c r="K103" s="35"/>
      <c r="L103" s="34"/>
      <c r="M103" s="34"/>
      <c r="N103" s="34"/>
      <c r="O103" s="34"/>
      <c r="P103" s="34"/>
      <c r="Q103" s="34"/>
      <c r="R103" s="34"/>
      <c r="S103" s="41"/>
      <c r="T103" s="41"/>
      <c r="U103" s="41"/>
      <c r="V103" s="34"/>
      <c r="W103" s="34"/>
      <c r="X103" s="36"/>
      <c r="Y103" s="37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</row>
    <row r="104" spans="3:139" ht="12.75">
      <c r="C104" s="33"/>
      <c r="D104" s="33"/>
      <c r="E104" s="33"/>
      <c r="F104" s="33"/>
      <c r="G104" s="34"/>
      <c r="H104" s="34"/>
      <c r="I104" s="34"/>
      <c r="J104" s="34"/>
      <c r="K104" s="35"/>
      <c r="L104" s="34"/>
      <c r="M104" s="34"/>
      <c r="N104" s="34"/>
      <c r="O104" s="34"/>
      <c r="P104" s="34"/>
      <c r="Q104" s="34"/>
      <c r="R104" s="34"/>
      <c r="S104" s="41"/>
      <c r="T104" s="41"/>
      <c r="U104" s="41"/>
      <c r="V104" s="34"/>
      <c r="W104" s="34"/>
      <c r="X104" s="36"/>
      <c r="Y104" s="37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</row>
    <row r="105" spans="3:139" ht="12.75">
      <c r="C105" s="33"/>
      <c r="D105" s="33"/>
      <c r="E105" s="33"/>
      <c r="F105" s="33"/>
      <c r="G105" s="34"/>
      <c r="H105" s="34"/>
      <c r="I105" s="34"/>
      <c r="J105" s="34"/>
      <c r="K105" s="35"/>
      <c r="L105" s="34"/>
      <c r="M105" s="34"/>
      <c r="N105" s="34"/>
      <c r="O105" s="34"/>
      <c r="P105" s="34"/>
      <c r="Q105" s="34"/>
      <c r="R105" s="34"/>
      <c r="S105" s="41"/>
      <c r="T105" s="41"/>
      <c r="U105" s="41"/>
      <c r="V105" s="34"/>
      <c r="W105" s="34"/>
      <c r="X105" s="36"/>
      <c r="Y105" s="37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</row>
    <row r="106" spans="3:139" ht="12.75">
      <c r="C106" s="33"/>
      <c r="D106" s="33"/>
      <c r="E106" s="33"/>
      <c r="F106" s="33"/>
      <c r="G106" s="34"/>
      <c r="H106" s="34"/>
      <c r="I106" s="34"/>
      <c r="J106" s="34"/>
      <c r="K106" s="35"/>
      <c r="L106" s="34"/>
      <c r="M106" s="34"/>
      <c r="N106" s="34"/>
      <c r="O106" s="34"/>
      <c r="P106" s="34"/>
      <c r="Q106" s="34"/>
      <c r="R106" s="34"/>
      <c r="S106" s="41"/>
      <c r="T106" s="41"/>
      <c r="U106" s="41"/>
      <c r="V106" s="34"/>
      <c r="W106" s="34"/>
      <c r="X106" s="36"/>
      <c r="Y106" s="37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</row>
    <row r="107" spans="3:139" ht="12.75">
      <c r="C107" s="33"/>
      <c r="D107" s="33"/>
      <c r="E107" s="33"/>
      <c r="F107" s="33"/>
      <c r="G107" s="34"/>
      <c r="H107" s="34"/>
      <c r="I107" s="34"/>
      <c r="J107" s="34"/>
      <c r="K107" s="35"/>
      <c r="L107" s="34"/>
      <c r="M107" s="34"/>
      <c r="N107" s="34"/>
      <c r="O107" s="34"/>
      <c r="P107" s="34"/>
      <c r="Q107" s="34"/>
      <c r="R107" s="34"/>
      <c r="S107" s="41"/>
      <c r="T107" s="41"/>
      <c r="U107" s="41"/>
      <c r="V107" s="34"/>
      <c r="W107" s="34"/>
      <c r="X107" s="36"/>
      <c r="Y107" s="37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</row>
    <row r="108" spans="3:139" ht="12.75">
      <c r="C108" s="33"/>
      <c r="D108" s="33"/>
      <c r="E108" s="33"/>
      <c r="F108" s="33"/>
      <c r="G108" s="34"/>
      <c r="H108" s="34"/>
      <c r="I108" s="34"/>
      <c r="J108" s="34"/>
      <c r="K108" s="35"/>
      <c r="L108" s="34"/>
      <c r="M108" s="34"/>
      <c r="N108" s="34"/>
      <c r="O108" s="34"/>
      <c r="P108" s="34"/>
      <c r="Q108" s="34"/>
      <c r="R108" s="34"/>
      <c r="S108" s="41"/>
      <c r="T108" s="41"/>
      <c r="U108" s="41"/>
      <c r="V108" s="34"/>
      <c r="W108" s="34"/>
      <c r="X108" s="36"/>
      <c r="Y108" s="37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</row>
    <row r="109" spans="3:139" ht="12.75">
      <c r="C109" s="33"/>
      <c r="D109" s="33"/>
      <c r="E109" s="33"/>
      <c r="F109" s="33"/>
      <c r="G109" s="34"/>
      <c r="H109" s="34"/>
      <c r="I109" s="34"/>
      <c r="J109" s="34"/>
      <c r="K109" s="35"/>
      <c r="L109" s="34"/>
      <c r="M109" s="34"/>
      <c r="N109" s="34"/>
      <c r="O109" s="34"/>
      <c r="P109" s="34"/>
      <c r="Q109" s="34"/>
      <c r="R109" s="34"/>
      <c r="S109" s="41"/>
      <c r="T109" s="41"/>
      <c r="U109" s="41"/>
      <c r="V109" s="34"/>
      <c r="W109" s="34"/>
      <c r="X109" s="36"/>
      <c r="Y109" s="37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</row>
    <row r="110" spans="3:139" ht="12.75">
      <c r="C110" s="33"/>
      <c r="D110" s="33"/>
      <c r="E110" s="33"/>
      <c r="F110" s="33"/>
      <c r="G110" s="34"/>
      <c r="H110" s="34"/>
      <c r="I110" s="34"/>
      <c r="J110" s="34"/>
      <c r="K110" s="35"/>
      <c r="L110" s="34"/>
      <c r="M110" s="34"/>
      <c r="N110" s="34"/>
      <c r="O110" s="34"/>
      <c r="P110" s="34"/>
      <c r="Q110" s="34"/>
      <c r="R110" s="34"/>
      <c r="S110" s="41"/>
      <c r="T110" s="41"/>
      <c r="U110" s="41"/>
      <c r="V110" s="34"/>
      <c r="W110" s="34"/>
      <c r="X110" s="36"/>
      <c r="Y110" s="37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</row>
    <row r="111" spans="3:139" ht="12.75">
      <c r="C111" s="33"/>
      <c r="D111" s="33"/>
      <c r="E111" s="33"/>
      <c r="F111" s="33"/>
      <c r="G111" s="34"/>
      <c r="H111" s="34"/>
      <c r="I111" s="34"/>
      <c r="J111" s="34"/>
      <c r="K111" s="35"/>
      <c r="L111" s="34"/>
      <c r="M111" s="34"/>
      <c r="N111" s="34"/>
      <c r="O111" s="34"/>
      <c r="P111" s="34"/>
      <c r="Q111" s="34"/>
      <c r="R111" s="34"/>
      <c r="S111" s="41"/>
      <c r="T111" s="41"/>
      <c r="U111" s="41"/>
      <c r="V111" s="34"/>
      <c r="W111" s="34"/>
      <c r="X111" s="36"/>
      <c r="Y111" s="37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</row>
    <row r="112" spans="3:139" ht="12.75">
      <c r="C112" s="33"/>
      <c r="D112" s="33"/>
      <c r="E112" s="33"/>
      <c r="F112" s="33"/>
      <c r="G112" s="34"/>
      <c r="H112" s="34"/>
      <c r="I112" s="34"/>
      <c r="J112" s="34"/>
      <c r="K112" s="35"/>
      <c r="L112" s="34"/>
      <c r="M112" s="34"/>
      <c r="N112" s="34"/>
      <c r="O112" s="34"/>
      <c r="P112" s="34"/>
      <c r="Q112" s="34"/>
      <c r="R112" s="34"/>
      <c r="S112" s="41"/>
      <c r="T112" s="41"/>
      <c r="U112" s="41"/>
      <c r="V112" s="34"/>
      <c r="W112" s="34"/>
      <c r="X112" s="36"/>
      <c r="Y112" s="37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</row>
    <row r="113" spans="3:139" ht="12.75">
      <c r="C113" s="33"/>
      <c r="D113" s="33"/>
      <c r="E113" s="33"/>
      <c r="F113" s="33"/>
      <c r="G113" s="34"/>
      <c r="H113" s="34"/>
      <c r="I113" s="34"/>
      <c r="J113" s="34"/>
      <c r="K113" s="35"/>
      <c r="L113" s="34"/>
      <c r="M113" s="34"/>
      <c r="N113" s="34"/>
      <c r="O113" s="34"/>
      <c r="P113" s="34"/>
      <c r="Q113" s="34"/>
      <c r="R113" s="34"/>
      <c r="S113" s="41"/>
      <c r="T113" s="41"/>
      <c r="U113" s="41"/>
      <c r="V113" s="34"/>
      <c r="W113" s="34"/>
      <c r="X113" s="36"/>
      <c r="Y113" s="37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</row>
    <row r="114" spans="3:139" ht="12.75">
      <c r="C114" s="33"/>
      <c r="D114" s="33"/>
      <c r="E114" s="33"/>
      <c r="F114" s="33"/>
      <c r="G114" s="34"/>
      <c r="H114" s="34"/>
      <c r="I114" s="34"/>
      <c r="J114" s="34"/>
      <c r="K114" s="35"/>
      <c r="L114" s="34"/>
      <c r="M114" s="34"/>
      <c r="N114" s="34"/>
      <c r="O114" s="34"/>
      <c r="P114" s="34"/>
      <c r="Q114" s="34"/>
      <c r="R114" s="34"/>
      <c r="S114" s="41"/>
      <c r="T114" s="41"/>
      <c r="U114" s="41"/>
      <c r="V114" s="34"/>
      <c r="W114" s="34"/>
      <c r="X114" s="36"/>
      <c r="Y114" s="37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</row>
    <row r="115" spans="3:139" ht="12.75">
      <c r="C115" s="33"/>
      <c r="D115" s="33"/>
      <c r="E115" s="33"/>
      <c r="F115" s="33"/>
      <c r="G115" s="34"/>
      <c r="H115" s="34"/>
      <c r="I115" s="34"/>
      <c r="J115" s="34"/>
      <c r="K115" s="35"/>
      <c r="L115" s="34"/>
      <c r="M115" s="34"/>
      <c r="N115" s="34"/>
      <c r="O115" s="34"/>
      <c r="P115" s="34"/>
      <c r="Q115" s="34"/>
      <c r="R115" s="34"/>
      <c r="S115" s="41"/>
      <c r="T115" s="41"/>
      <c r="U115" s="41"/>
      <c r="V115" s="34"/>
      <c r="W115" s="34"/>
      <c r="X115" s="36"/>
      <c r="Y115" s="37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</row>
    <row r="116" spans="3:139" ht="12.75">
      <c r="C116" s="33"/>
      <c r="D116" s="33"/>
      <c r="E116" s="33"/>
      <c r="F116" s="33"/>
      <c r="G116" s="34"/>
      <c r="H116" s="34"/>
      <c r="I116" s="34"/>
      <c r="J116" s="34"/>
      <c r="K116" s="35"/>
      <c r="L116" s="34"/>
      <c r="M116" s="34"/>
      <c r="N116" s="34"/>
      <c r="O116" s="34"/>
      <c r="P116" s="34"/>
      <c r="Q116" s="34"/>
      <c r="R116" s="34"/>
      <c r="S116" s="41"/>
      <c r="T116" s="41"/>
      <c r="U116" s="41"/>
      <c r="V116" s="34"/>
      <c r="W116" s="34"/>
      <c r="X116" s="36"/>
      <c r="Y116" s="37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</row>
    <row r="117" spans="3:139" ht="12.75">
      <c r="C117" s="33"/>
      <c r="D117" s="33"/>
      <c r="E117" s="33"/>
      <c r="F117" s="33"/>
      <c r="G117" s="34"/>
      <c r="H117" s="34"/>
      <c r="I117" s="34"/>
      <c r="J117" s="34"/>
      <c r="K117" s="35"/>
      <c r="L117" s="34"/>
      <c r="M117" s="34"/>
      <c r="N117" s="34"/>
      <c r="O117" s="34"/>
      <c r="P117" s="34"/>
      <c r="Q117" s="34"/>
      <c r="R117" s="34"/>
      <c r="S117" s="41"/>
      <c r="T117" s="41"/>
      <c r="U117" s="41"/>
      <c r="V117" s="34"/>
      <c r="W117" s="34"/>
      <c r="X117" s="36"/>
      <c r="Y117" s="37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</row>
    <row r="118" spans="3:139" ht="12.75">
      <c r="C118" s="33"/>
      <c r="D118" s="33"/>
      <c r="E118" s="33"/>
      <c r="F118" s="33"/>
      <c r="G118" s="34"/>
      <c r="H118" s="34"/>
      <c r="I118" s="34"/>
      <c r="J118" s="34"/>
      <c r="K118" s="35"/>
      <c r="L118" s="34"/>
      <c r="M118" s="34"/>
      <c r="N118" s="34"/>
      <c r="O118" s="34"/>
      <c r="P118" s="34"/>
      <c r="Q118" s="34"/>
      <c r="R118" s="34"/>
      <c r="S118" s="41"/>
      <c r="T118" s="41"/>
      <c r="U118" s="41"/>
      <c r="V118" s="34"/>
      <c r="W118" s="34"/>
      <c r="X118" s="36"/>
      <c r="Y118" s="37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</row>
    <row r="119" spans="3:139" ht="12.75">
      <c r="C119" s="33"/>
      <c r="D119" s="33"/>
      <c r="E119" s="33"/>
      <c r="F119" s="33"/>
      <c r="G119" s="34"/>
      <c r="H119" s="34"/>
      <c r="I119" s="34"/>
      <c r="J119" s="34"/>
      <c r="K119" s="35"/>
      <c r="L119" s="34"/>
      <c r="M119" s="34"/>
      <c r="N119" s="34"/>
      <c r="O119" s="34"/>
      <c r="P119" s="34"/>
      <c r="Q119" s="34"/>
      <c r="R119" s="34"/>
      <c r="S119" s="41"/>
      <c r="T119" s="41"/>
      <c r="U119" s="41"/>
      <c r="V119" s="34"/>
      <c r="W119" s="34"/>
      <c r="X119" s="36"/>
      <c r="Y119" s="37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</row>
    <row r="120" spans="3:139" ht="12.75">
      <c r="C120" s="33"/>
      <c r="D120" s="33"/>
      <c r="E120" s="33"/>
      <c r="F120" s="33"/>
      <c r="G120" s="34"/>
      <c r="H120" s="34"/>
      <c r="I120" s="34"/>
      <c r="J120" s="34"/>
      <c r="K120" s="35"/>
      <c r="L120" s="34"/>
      <c r="M120" s="34"/>
      <c r="N120" s="34"/>
      <c r="O120" s="34"/>
      <c r="P120" s="34"/>
      <c r="Q120" s="34"/>
      <c r="R120" s="34"/>
      <c r="S120" s="41"/>
      <c r="T120" s="41"/>
      <c r="U120" s="41"/>
      <c r="V120" s="34"/>
      <c r="W120" s="34"/>
      <c r="X120" s="36"/>
      <c r="Y120" s="37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</row>
    <row r="121" spans="3:139" ht="12.75">
      <c r="C121" s="33"/>
      <c r="D121" s="33"/>
      <c r="E121" s="33"/>
      <c r="F121" s="33"/>
      <c r="G121" s="34"/>
      <c r="H121" s="34"/>
      <c r="I121" s="34"/>
      <c r="J121" s="34"/>
      <c r="K121" s="35"/>
      <c r="L121" s="34"/>
      <c r="M121" s="34"/>
      <c r="N121" s="34"/>
      <c r="O121" s="34"/>
      <c r="P121" s="34"/>
      <c r="Q121" s="34"/>
      <c r="R121" s="34"/>
      <c r="S121" s="41"/>
      <c r="T121" s="41"/>
      <c r="U121" s="41"/>
      <c r="V121" s="34"/>
      <c r="W121" s="34"/>
      <c r="X121" s="36"/>
      <c r="Y121" s="37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</row>
    <row r="122" spans="3:139" ht="12.75">
      <c r="C122" s="33"/>
      <c r="D122" s="33"/>
      <c r="E122" s="33"/>
      <c r="F122" s="33"/>
      <c r="G122" s="34"/>
      <c r="H122" s="34"/>
      <c r="I122" s="34"/>
      <c r="J122" s="34"/>
      <c r="K122" s="35"/>
      <c r="L122" s="34"/>
      <c r="M122" s="34"/>
      <c r="N122" s="34"/>
      <c r="O122" s="34"/>
      <c r="P122" s="34"/>
      <c r="Q122" s="34"/>
      <c r="R122" s="34"/>
      <c r="S122" s="41"/>
      <c r="T122" s="41"/>
      <c r="U122" s="41"/>
      <c r="V122" s="34"/>
      <c r="W122" s="34"/>
      <c r="X122" s="36"/>
      <c r="Y122" s="37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</row>
    <row r="123" spans="3:139" ht="12.75">
      <c r="C123" s="33"/>
      <c r="D123" s="33"/>
      <c r="E123" s="33"/>
      <c r="F123" s="33"/>
      <c r="G123" s="34"/>
      <c r="H123" s="34"/>
      <c r="I123" s="34"/>
      <c r="J123" s="34"/>
      <c r="K123" s="35"/>
      <c r="L123" s="34"/>
      <c r="M123" s="34"/>
      <c r="N123" s="34"/>
      <c r="O123" s="34"/>
      <c r="P123" s="34"/>
      <c r="Q123" s="34"/>
      <c r="R123" s="34"/>
      <c r="S123" s="41"/>
      <c r="T123" s="41"/>
      <c r="U123" s="41"/>
      <c r="V123" s="34"/>
      <c r="W123" s="34"/>
      <c r="X123" s="36"/>
      <c r="Y123" s="37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</row>
    <row r="124" spans="3:139" ht="12.75">
      <c r="C124" s="33"/>
      <c r="D124" s="33"/>
      <c r="E124" s="33"/>
      <c r="F124" s="33"/>
      <c r="G124" s="34"/>
      <c r="H124" s="34"/>
      <c r="I124" s="34"/>
      <c r="J124" s="34"/>
      <c r="K124" s="35"/>
      <c r="L124" s="34"/>
      <c r="M124" s="34"/>
      <c r="N124" s="34"/>
      <c r="O124" s="34"/>
      <c r="P124" s="34"/>
      <c r="Q124" s="34"/>
      <c r="R124" s="34"/>
      <c r="S124" s="41"/>
      <c r="T124" s="41"/>
      <c r="U124" s="41"/>
      <c r="V124" s="34"/>
      <c r="W124" s="34"/>
      <c r="X124" s="36"/>
      <c r="Y124" s="37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</row>
    <row r="125" spans="3:139" ht="12.75">
      <c r="C125" s="33"/>
      <c r="D125" s="33"/>
      <c r="E125" s="33"/>
      <c r="F125" s="33"/>
      <c r="G125" s="34"/>
      <c r="H125" s="34"/>
      <c r="I125" s="34"/>
      <c r="J125" s="34"/>
      <c r="K125" s="35"/>
      <c r="L125" s="34"/>
      <c r="M125" s="34"/>
      <c r="N125" s="34"/>
      <c r="O125" s="34"/>
      <c r="P125" s="34"/>
      <c r="Q125" s="34"/>
      <c r="R125" s="34"/>
      <c r="S125" s="41"/>
      <c r="T125" s="41"/>
      <c r="U125" s="41"/>
      <c r="V125" s="34"/>
      <c r="W125" s="34"/>
      <c r="X125" s="36"/>
      <c r="Y125" s="37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</row>
    <row r="126" spans="3:139" ht="12.75">
      <c r="C126" s="33"/>
      <c r="D126" s="33"/>
      <c r="E126" s="33"/>
      <c r="F126" s="33"/>
      <c r="G126" s="34"/>
      <c r="H126" s="34"/>
      <c r="I126" s="34"/>
      <c r="J126" s="34"/>
      <c r="K126" s="35"/>
      <c r="L126" s="34"/>
      <c r="M126" s="34"/>
      <c r="N126" s="34"/>
      <c r="O126" s="34"/>
      <c r="P126" s="34"/>
      <c r="Q126" s="34"/>
      <c r="R126" s="34"/>
      <c r="S126" s="41"/>
      <c r="T126" s="41"/>
      <c r="U126" s="41"/>
      <c r="V126" s="34"/>
      <c r="W126" s="34"/>
      <c r="X126" s="36"/>
      <c r="Y126" s="37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</row>
    <row r="127" spans="3:139" ht="12.75">
      <c r="C127" s="33"/>
      <c r="D127" s="33"/>
      <c r="E127" s="33"/>
      <c r="F127" s="33"/>
      <c r="G127" s="34"/>
      <c r="H127" s="34"/>
      <c r="I127" s="34"/>
      <c r="J127" s="34"/>
      <c r="K127" s="35"/>
      <c r="L127" s="34"/>
      <c r="M127" s="34"/>
      <c r="N127" s="34"/>
      <c r="O127" s="34"/>
      <c r="P127" s="34"/>
      <c r="Q127" s="34"/>
      <c r="R127" s="34"/>
      <c r="S127" s="41"/>
      <c r="T127" s="41"/>
      <c r="U127" s="41"/>
      <c r="V127" s="34"/>
      <c r="W127" s="34"/>
      <c r="X127" s="36"/>
      <c r="Y127" s="37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</row>
    <row r="128" spans="3:139" ht="12.75">
      <c r="C128" s="33"/>
      <c r="D128" s="33"/>
      <c r="E128" s="33"/>
      <c r="F128" s="33"/>
      <c r="G128" s="34"/>
      <c r="H128" s="34"/>
      <c r="I128" s="34"/>
      <c r="J128" s="34"/>
      <c r="K128" s="35"/>
      <c r="L128" s="34"/>
      <c r="M128" s="34"/>
      <c r="N128" s="34"/>
      <c r="O128" s="34"/>
      <c r="P128" s="34"/>
      <c r="Q128" s="34"/>
      <c r="R128" s="34"/>
      <c r="S128" s="41"/>
      <c r="T128" s="41"/>
      <c r="U128" s="41"/>
      <c r="V128" s="34"/>
      <c r="W128" s="34"/>
      <c r="X128" s="36"/>
      <c r="Y128" s="37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</row>
    <row r="129" spans="3:139" ht="12.75">
      <c r="C129" s="33"/>
      <c r="D129" s="33"/>
      <c r="E129" s="33"/>
      <c r="F129" s="33"/>
      <c r="G129" s="34"/>
      <c r="H129" s="34"/>
      <c r="I129" s="34"/>
      <c r="J129" s="34"/>
      <c r="K129" s="35"/>
      <c r="L129" s="34"/>
      <c r="M129" s="34"/>
      <c r="N129" s="34"/>
      <c r="O129" s="34"/>
      <c r="P129" s="34"/>
      <c r="Q129" s="34"/>
      <c r="R129" s="34"/>
      <c r="S129" s="41"/>
      <c r="T129" s="41"/>
      <c r="U129" s="41"/>
      <c r="V129" s="34"/>
      <c r="W129" s="34"/>
      <c r="X129" s="36"/>
      <c r="Y129" s="37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</row>
    <row r="130" spans="3:139" ht="12.75">
      <c r="C130" s="33"/>
      <c r="D130" s="33"/>
      <c r="E130" s="33"/>
      <c r="F130" s="33"/>
      <c r="G130" s="34"/>
      <c r="H130" s="34"/>
      <c r="I130" s="34"/>
      <c r="J130" s="34"/>
      <c r="K130" s="35"/>
      <c r="L130" s="34"/>
      <c r="M130" s="34"/>
      <c r="N130" s="34"/>
      <c r="O130" s="34"/>
      <c r="P130" s="34"/>
      <c r="Q130" s="34"/>
      <c r="R130" s="34"/>
      <c r="S130" s="41"/>
      <c r="T130" s="41"/>
      <c r="U130" s="41"/>
      <c r="V130" s="34"/>
      <c r="W130" s="34"/>
      <c r="X130" s="36"/>
      <c r="Y130" s="37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</row>
    <row r="131" spans="3:139" ht="12.75">
      <c r="C131" s="33"/>
      <c r="D131" s="33"/>
      <c r="E131" s="33"/>
      <c r="F131" s="33"/>
      <c r="G131" s="34"/>
      <c r="H131" s="34"/>
      <c r="I131" s="34"/>
      <c r="J131" s="34"/>
      <c r="K131" s="35"/>
      <c r="L131" s="34"/>
      <c r="M131" s="34"/>
      <c r="N131" s="34"/>
      <c r="O131" s="34"/>
      <c r="P131" s="34"/>
      <c r="Q131" s="34"/>
      <c r="R131" s="34"/>
      <c r="S131" s="41"/>
      <c r="T131" s="41"/>
      <c r="U131" s="41"/>
      <c r="V131" s="34"/>
      <c r="W131" s="34"/>
      <c r="X131" s="36"/>
      <c r="Y131" s="37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</row>
    <row r="132" spans="3:139" ht="12.75">
      <c r="C132" s="33"/>
      <c r="D132" s="33"/>
      <c r="E132" s="33"/>
      <c r="F132" s="33"/>
      <c r="G132" s="34"/>
      <c r="H132" s="34"/>
      <c r="I132" s="34"/>
      <c r="J132" s="34"/>
      <c r="K132" s="35"/>
      <c r="L132" s="34"/>
      <c r="M132" s="34"/>
      <c r="N132" s="34"/>
      <c r="O132" s="34"/>
      <c r="P132" s="34"/>
      <c r="Q132" s="34"/>
      <c r="R132" s="34"/>
      <c r="S132" s="41"/>
      <c r="T132" s="41"/>
      <c r="U132" s="41"/>
      <c r="V132" s="34"/>
      <c r="W132" s="34"/>
      <c r="X132" s="36"/>
      <c r="Y132" s="37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</row>
    <row r="133" spans="3:139" ht="12.75">
      <c r="C133" s="33"/>
      <c r="D133" s="33"/>
      <c r="E133" s="33"/>
      <c r="F133" s="33"/>
      <c r="G133" s="34"/>
      <c r="H133" s="34"/>
      <c r="I133" s="34"/>
      <c r="J133" s="34"/>
      <c r="K133" s="35"/>
      <c r="L133" s="34"/>
      <c r="M133" s="34"/>
      <c r="N133" s="34"/>
      <c r="O133" s="34"/>
      <c r="P133" s="34"/>
      <c r="Q133" s="34"/>
      <c r="R133" s="34"/>
      <c r="S133" s="41"/>
      <c r="T133" s="41"/>
      <c r="U133" s="41"/>
      <c r="V133" s="34"/>
      <c r="W133" s="34"/>
      <c r="X133" s="36"/>
      <c r="Y133" s="37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</row>
    <row r="134" spans="3:139" ht="12.75">
      <c r="C134" s="33"/>
      <c r="D134" s="33"/>
      <c r="E134" s="33"/>
      <c r="F134" s="33"/>
      <c r="G134" s="34"/>
      <c r="H134" s="34"/>
      <c r="I134" s="34"/>
      <c r="J134" s="34"/>
      <c r="K134" s="35"/>
      <c r="L134" s="34"/>
      <c r="M134" s="34"/>
      <c r="N134" s="34"/>
      <c r="O134" s="34"/>
      <c r="P134" s="34"/>
      <c r="Q134" s="34"/>
      <c r="R134" s="34"/>
      <c r="S134" s="41"/>
      <c r="T134" s="41"/>
      <c r="U134" s="41"/>
      <c r="V134" s="34"/>
      <c r="W134" s="34"/>
      <c r="X134" s="36"/>
      <c r="Y134" s="37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</row>
    <row r="135" spans="3:139" ht="12.75">
      <c r="C135" s="33"/>
      <c r="D135" s="33"/>
      <c r="E135" s="33"/>
      <c r="F135" s="33"/>
      <c r="G135" s="34"/>
      <c r="H135" s="34"/>
      <c r="I135" s="34"/>
      <c r="J135" s="34"/>
      <c r="K135" s="35"/>
      <c r="L135" s="34"/>
      <c r="M135" s="34"/>
      <c r="N135" s="34"/>
      <c r="O135" s="34"/>
      <c r="P135" s="34"/>
      <c r="Q135" s="34"/>
      <c r="R135" s="34"/>
      <c r="S135" s="41"/>
      <c r="T135" s="41"/>
      <c r="U135" s="41"/>
      <c r="V135" s="34"/>
      <c r="W135" s="34"/>
      <c r="X135" s="36"/>
      <c r="Y135" s="37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</row>
    <row r="136" spans="3:139" ht="12.75">
      <c r="C136" s="33"/>
      <c r="D136" s="33"/>
      <c r="E136" s="33"/>
      <c r="F136" s="33"/>
      <c r="G136" s="34"/>
      <c r="H136" s="34"/>
      <c r="I136" s="34"/>
      <c r="J136" s="34"/>
      <c r="K136" s="35"/>
      <c r="L136" s="34"/>
      <c r="M136" s="34"/>
      <c r="N136" s="34"/>
      <c r="O136" s="34"/>
      <c r="P136" s="34"/>
      <c r="Q136" s="34"/>
      <c r="R136" s="34"/>
      <c r="S136" s="41"/>
      <c r="T136" s="41"/>
      <c r="U136" s="41"/>
      <c r="V136" s="34"/>
      <c r="W136" s="34"/>
      <c r="X136" s="36"/>
      <c r="Y136" s="37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</row>
    <row r="137" spans="3:139" ht="12.75">
      <c r="C137" s="33"/>
      <c r="D137" s="33"/>
      <c r="E137" s="33"/>
      <c r="F137" s="33"/>
      <c r="G137" s="34"/>
      <c r="H137" s="34"/>
      <c r="I137" s="34"/>
      <c r="J137" s="34"/>
      <c r="K137" s="35"/>
      <c r="L137" s="34"/>
      <c r="M137" s="34"/>
      <c r="N137" s="34"/>
      <c r="O137" s="34"/>
      <c r="P137" s="34"/>
      <c r="Q137" s="34"/>
      <c r="R137" s="34"/>
      <c r="S137" s="41"/>
      <c r="T137" s="41"/>
      <c r="U137" s="41"/>
      <c r="V137" s="34"/>
      <c r="W137" s="34"/>
      <c r="X137" s="36"/>
      <c r="Y137" s="37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</row>
    <row r="138" spans="3:139" ht="12.75">
      <c r="C138" s="33"/>
      <c r="D138" s="33"/>
      <c r="E138" s="33"/>
      <c r="F138" s="33"/>
      <c r="G138" s="34"/>
      <c r="H138" s="34"/>
      <c r="I138" s="34"/>
      <c r="J138" s="34"/>
      <c r="K138" s="35"/>
      <c r="L138" s="34"/>
      <c r="M138" s="34"/>
      <c r="N138" s="34"/>
      <c r="O138" s="34"/>
      <c r="P138" s="34"/>
      <c r="Q138" s="34"/>
      <c r="R138" s="34"/>
      <c r="S138" s="41"/>
      <c r="T138" s="41"/>
      <c r="U138" s="41"/>
      <c r="V138" s="34"/>
      <c r="W138" s="34"/>
      <c r="X138" s="36"/>
      <c r="Y138" s="37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</row>
    <row r="139" spans="3:139" ht="12.75">
      <c r="C139" s="33"/>
      <c r="D139" s="33"/>
      <c r="E139" s="33"/>
      <c r="F139" s="33"/>
      <c r="G139" s="34"/>
      <c r="H139" s="34"/>
      <c r="I139" s="34"/>
      <c r="J139" s="34"/>
      <c r="K139" s="35"/>
      <c r="L139" s="34"/>
      <c r="M139" s="34"/>
      <c r="N139" s="34"/>
      <c r="O139" s="34"/>
      <c r="P139" s="34"/>
      <c r="Q139" s="34"/>
      <c r="R139" s="34"/>
      <c r="S139" s="41"/>
      <c r="T139" s="41"/>
      <c r="U139" s="41"/>
      <c r="V139" s="34"/>
      <c r="W139" s="34"/>
      <c r="X139" s="36"/>
      <c r="Y139" s="37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</row>
    <row r="140" spans="3:139" ht="12.75">
      <c r="C140" s="33"/>
      <c r="D140" s="33"/>
      <c r="E140" s="33"/>
      <c r="F140" s="33"/>
      <c r="G140" s="34"/>
      <c r="H140" s="34"/>
      <c r="I140" s="34"/>
      <c r="J140" s="34"/>
      <c r="K140" s="35"/>
      <c r="L140" s="34"/>
      <c r="M140" s="34"/>
      <c r="N140" s="34"/>
      <c r="O140" s="34"/>
      <c r="P140" s="34"/>
      <c r="Q140" s="34"/>
      <c r="R140" s="34"/>
      <c r="S140" s="41"/>
      <c r="T140" s="41"/>
      <c r="U140" s="41"/>
      <c r="V140" s="34"/>
      <c r="W140" s="34"/>
      <c r="X140" s="36"/>
      <c r="Y140" s="37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</row>
    <row r="141" spans="3:139" ht="12.75">
      <c r="C141" s="33"/>
      <c r="D141" s="33"/>
      <c r="E141" s="33"/>
      <c r="F141" s="33"/>
      <c r="G141" s="34"/>
      <c r="H141" s="34"/>
      <c r="I141" s="34"/>
      <c r="J141" s="34"/>
      <c r="K141" s="35"/>
      <c r="L141" s="34"/>
      <c r="M141" s="34"/>
      <c r="N141" s="34"/>
      <c r="O141" s="34"/>
      <c r="P141" s="34"/>
      <c r="Q141" s="34"/>
      <c r="R141" s="34"/>
      <c r="S141" s="41"/>
      <c r="T141" s="41"/>
      <c r="U141" s="41"/>
      <c r="V141" s="34"/>
      <c r="W141" s="34"/>
      <c r="X141" s="36"/>
      <c r="Y141" s="37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</row>
    <row r="142" spans="3:139" ht="12.75">
      <c r="C142" s="33"/>
      <c r="D142" s="33"/>
      <c r="E142" s="33"/>
      <c r="F142" s="33"/>
      <c r="G142" s="34"/>
      <c r="H142" s="34"/>
      <c r="I142" s="34"/>
      <c r="J142" s="34"/>
      <c r="K142" s="35"/>
      <c r="L142" s="34"/>
      <c r="M142" s="34"/>
      <c r="N142" s="34"/>
      <c r="O142" s="34"/>
      <c r="P142" s="34"/>
      <c r="Q142" s="34"/>
      <c r="R142" s="34"/>
      <c r="S142" s="41"/>
      <c r="T142" s="41"/>
      <c r="U142" s="41"/>
      <c r="V142" s="34"/>
      <c r="W142" s="34"/>
      <c r="X142" s="36"/>
      <c r="Y142" s="37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</row>
    <row r="143" spans="3:139" ht="12.75">
      <c r="C143" s="33"/>
      <c r="D143" s="33"/>
      <c r="E143" s="33"/>
      <c r="F143" s="33"/>
      <c r="G143" s="34"/>
      <c r="H143" s="34"/>
      <c r="I143" s="34"/>
      <c r="J143" s="34"/>
      <c r="K143" s="35"/>
      <c r="L143" s="34"/>
      <c r="M143" s="34"/>
      <c r="N143" s="34"/>
      <c r="O143" s="34"/>
      <c r="P143" s="34"/>
      <c r="Q143" s="34"/>
      <c r="R143" s="34"/>
      <c r="S143" s="41"/>
      <c r="T143" s="41"/>
      <c r="U143" s="41"/>
      <c r="V143" s="34"/>
      <c r="W143" s="34"/>
      <c r="X143" s="36"/>
      <c r="Y143" s="37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</row>
    <row r="144" spans="3:139" ht="12.75">
      <c r="C144" s="33"/>
      <c r="D144" s="33"/>
      <c r="E144" s="33"/>
      <c r="F144" s="33"/>
      <c r="G144" s="34"/>
      <c r="H144" s="34"/>
      <c r="I144" s="34"/>
      <c r="J144" s="34"/>
      <c r="K144" s="35"/>
      <c r="L144" s="34"/>
      <c r="M144" s="34"/>
      <c r="N144" s="34"/>
      <c r="O144" s="34"/>
      <c r="P144" s="34"/>
      <c r="Q144" s="34"/>
      <c r="R144" s="34"/>
      <c r="S144" s="41"/>
      <c r="T144" s="41"/>
      <c r="U144" s="41"/>
      <c r="V144" s="34"/>
      <c r="W144" s="34"/>
      <c r="X144" s="36"/>
      <c r="Y144" s="37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</row>
    <row r="145" spans="3:139" ht="12.75">
      <c r="C145" s="33"/>
      <c r="D145" s="33"/>
      <c r="E145" s="33"/>
      <c r="F145" s="33"/>
      <c r="G145" s="34"/>
      <c r="H145" s="34"/>
      <c r="I145" s="34"/>
      <c r="J145" s="34"/>
      <c r="K145" s="35"/>
      <c r="L145" s="34"/>
      <c r="M145" s="34"/>
      <c r="N145" s="34"/>
      <c r="O145" s="34"/>
      <c r="P145" s="34"/>
      <c r="Q145" s="34"/>
      <c r="R145" s="34"/>
      <c r="S145" s="41"/>
      <c r="T145" s="41"/>
      <c r="U145" s="41"/>
      <c r="V145" s="34"/>
      <c r="W145" s="34"/>
      <c r="X145" s="36"/>
      <c r="Y145" s="37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</row>
    <row r="146" spans="3:139" ht="12.75">
      <c r="C146" s="33"/>
      <c r="D146" s="33"/>
      <c r="E146" s="33"/>
      <c r="F146" s="33"/>
      <c r="G146" s="34"/>
      <c r="H146" s="34"/>
      <c r="I146" s="34"/>
      <c r="J146" s="34"/>
      <c r="K146" s="35"/>
      <c r="L146" s="34"/>
      <c r="M146" s="34"/>
      <c r="N146" s="34"/>
      <c r="O146" s="34"/>
      <c r="P146" s="34"/>
      <c r="Q146" s="34"/>
      <c r="R146" s="34"/>
      <c r="S146" s="41"/>
      <c r="T146" s="41"/>
      <c r="U146" s="41"/>
      <c r="V146" s="34"/>
      <c r="W146" s="34"/>
      <c r="X146" s="36"/>
      <c r="Y146" s="37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</row>
    <row r="147" spans="3:139" ht="12.75">
      <c r="C147" s="33"/>
      <c r="D147" s="33"/>
      <c r="E147" s="33"/>
      <c r="F147" s="33"/>
      <c r="G147" s="34"/>
      <c r="H147" s="34"/>
      <c r="I147" s="34"/>
      <c r="J147" s="34"/>
      <c r="K147" s="35"/>
      <c r="L147" s="34"/>
      <c r="M147" s="34"/>
      <c r="N147" s="34"/>
      <c r="O147" s="34"/>
      <c r="P147" s="34"/>
      <c r="Q147" s="34"/>
      <c r="R147" s="34"/>
      <c r="S147" s="41"/>
      <c r="T147" s="41"/>
      <c r="U147" s="41"/>
      <c r="V147" s="34"/>
      <c r="W147" s="34"/>
      <c r="X147" s="36"/>
      <c r="Y147" s="37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</row>
    <row r="148" spans="3:139" ht="12.75">
      <c r="C148" s="33"/>
      <c r="D148" s="33"/>
      <c r="E148" s="33"/>
      <c r="F148" s="33"/>
      <c r="G148" s="34"/>
      <c r="H148" s="34"/>
      <c r="I148" s="34"/>
      <c r="J148" s="34"/>
      <c r="K148" s="35"/>
      <c r="L148" s="34"/>
      <c r="M148" s="34"/>
      <c r="N148" s="34"/>
      <c r="O148" s="34"/>
      <c r="P148" s="34"/>
      <c r="Q148" s="34"/>
      <c r="R148" s="34"/>
      <c r="S148" s="41"/>
      <c r="T148" s="41"/>
      <c r="U148" s="41"/>
      <c r="V148" s="34"/>
      <c r="W148" s="34"/>
      <c r="X148" s="36"/>
      <c r="Y148" s="37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</row>
    <row r="149" spans="3:139" ht="12.75">
      <c r="C149" s="33"/>
      <c r="D149" s="33"/>
      <c r="E149" s="33"/>
      <c r="F149" s="33"/>
      <c r="G149" s="34"/>
      <c r="H149" s="34"/>
      <c r="I149" s="34"/>
      <c r="J149" s="34"/>
      <c r="K149" s="35"/>
      <c r="L149" s="34"/>
      <c r="M149" s="34"/>
      <c r="N149" s="34"/>
      <c r="O149" s="34"/>
      <c r="P149" s="34"/>
      <c r="Q149" s="34"/>
      <c r="R149" s="34"/>
      <c r="S149" s="41"/>
      <c r="T149" s="41"/>
      <c r="U149" s="41"/>
      <c r="V149" s="34"/>
      <c r="W149" s="34"/>
      <c r="X149" s="36"/>
      <c r="Y149" s="37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</row>
    <row r="150" spans="3:139" ht="12.75">
      <c r="C150" s="33"/>
      <c r="D150" s="33"/>
      <c r="E150" s="33"/>
      <c r="F150" s="33"/>
      <c r="G150" s="34"/>
      <c r="H150" s="34"/>
      <c r="I150" s="34"/>
      <c r="J150" s="34"/>
      <c r="K150" s="35"/>
      <c r="L150" s="34"/>
      <c r="M150" s="34"/>
      <c r="N150" s="34"/>
      <c r="O150" s="34"/>
      <c r="P150" s="34"/>
      <c r="Q150" s="34"/>
      <c r="R150" s="34"/>
      <c r="S150" s="41"/>
      <c r="T150" s="41"/>
      <c r="U150" s="41"/>
      <c r="V150" s="34"/>
      <c r="W150" s="34"/>
      <c r="X150" s="36"/>
      <c r="Y150" s="37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</row>
    <row r="151" spans="3:139" ht="12.75">
      <c r="C151" s="33"/>
      <c r="D151" s="33"/>
      <c r="E151" s="33"/>
      <c r="F151" s="33"/>
      <c r="G151" s="34"/>
      <c r="H151" s="34"/>
      <c r="I151" s="34"/>
      <c r="J151" s="34"/>
      <c r="K151" s="35"/>
      <c r="L151" s="34"/>
      <c r="M151" s="34"/>
      <c r="N151" s="34"/>
      <c r="O151" s="34"/>
      <c r="P151" s="34"/>
      <c r="Q151" s="34"/>
      <c r="R151" s="34"/>
      <c r="S151" s="41"/>
      <c r="T151" s="41"/>
      <c r="U151" s="41"/>
      <c r="V151" s="34"/>
      <c r="W151" s="34"/>
      <c r="X151" s="36"/>
      <c r="Y151" s="37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</row>
    <row r="152" spans="3:139" ht="12.75">
      <c r="C152" s="33"/>
      <c r="D152" s="33"/>
      <c r="E152" s="33"/>
      <c r="F152" s="33"/>
      <c r="G152" s="34"/>
      <c r="H152" s="34"/>
      <c r="I152" s="34"/>
      <c r="J152" s="34"/>
      <c r="K152" s="35"/>
      <c r="L152" s="34"/>
      <c r="M152" s="34"/>
      <c r="N152" s="34"/>
      <c r="O152" s="34"/>
      <c r="P152" s="34"/>
      <c r="Q152" s="34"/>
      <c r="R152" s="34"/>
      <c r="S152" s="41"/>
      <c r="T152" s="41"/>
      <c r="U152" s="41"/>
      <c r="V152" s="34"/>
      <c r="W152" s="34"/>
      <c r="X152" s="36"/>
      <c r="Y152" s="37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</row>
    <row r="153" spans="3:139" ht="12.75">
      <c r="C153" s="33"/>
      <c r="D153" s="33"/>
      <c r="E153" s="33"/>
      <c r="F153" s="33"/>
      <c r="G153" s="34"/>
      <c r="H153" s="34"/>
      <c r="I153" s="34"/>
      <c r="J153" s="34"/>
      <c r="K153" s="35"/>
      <c r="L153" s="34"/>
      <c r="M153" s="34"/>
      <c r="N153" s="34"/>
      <c r="O153" s="34"/>
      <c r="P153" s="34"/>
      <c r="Q153" s="34"/>
      <c r="R153" s="34"/>
      <c r="S153" s="41"/>
      <c r="T153" s="41"/>
      <c r="U153" s="41"/>
      <c r="V153" s="34"/>
      <c r="W153" s="34"/>
      <c r="X153" s="36"/>
      <c r="Y153" s="37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</row>
    <row r="154" spans="3:139" ht="12.75">
      <c r="C154" s="33"/>
      <c r="D154" s="33"/>
      <c r="E154" s="33"/>
      <c r="F154" s="33"/>
      <c r="G154" s="34"/>
      <c r="H154" s="34"/>
      <c r="I154" s="34"/>
      <c r="J154" s="34"/>
      <c r="K154" s="35"/>
      <c r="L154" s="34"/>
      <c r="M154" s="34"/>
      <c r="N154" s="34"/>
      <c r="O154" s="34"/>
      <c r="P154" s="34"/>
      <c r="Q154" s="34"/>
      <c r="R154" s="34"/>
      <c r="S154" s="41"/>
      <c r="T154" s="41"/>
      <c r="U154" s="41"/>
      <c r="V154" s="34"/>
      <c r="W154" s="34"/>
      <c r="X154" s="36"/>
      <c r="Y154" s="37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</row>
    <row r="155" spans="3:139" ht="12.75">
      <c r="C155" s="33"/>
      <c r="D155" s="33"/>
      <c r="E155" s="33"/>
      <c r="F155" s="33"/>
      <c r="G155" s="34"/>
      <c r="H155" s="34"/>
      <c r="I155" s="34"/>
      <c r="J155" s="34"/>
      <c r="K155" s="35"/>
      <c r="L155" s="34"/>
      <c r="M155" s="34"/>
      <c r="N155" s="34"/>
      <c r="O155" s="34"/>
      <c r="P155" s="34"/>
      <c r="Q155" s="34"/>
      <c r="R155" s="34"/>
      <c r="S155" s="41"/>
      <c r="T155" s="41"/>
      <c r="U155" s="41"/>
      <c r="V155" s="34"/>
      <c r="W155" s="34"/>
      <c r="X155" s="36"/>
      <c r="Y155" s="37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</row>
    <row r="156" spans="3:139" ht="12.75">
      <c r="C156" s="33"/>
      <c r="D156" s="33"/>
      <c r="E156" s="33"/>
      <c r="F156" s="33"/>
      <c r="G156" s="34"/>
      <c r="H156" s="34"/>
      <c r="I156" s="34"/>
      <c r="J156" s="34"/>
      <c r="K156" s="35"/>
      <c r="L156" s="34"/>
      <c r="M156" s="34"/>
      <c r="N156" s="34"/>
      <c r="O156" s="34"/>
      <c r="P156" s="34"/>
      <c r="Q156" s="34"/>
      <c r="R156" s="34"/>
      <c r="S156" s="41"/>
      <c r="T156" s="41"/>
      <c r="U156" s="41"/>
      <c r="V156" s="34"/>
      <c r="W156" s="34"/>
      <c r="X156" s="36"/>
      <c r="Y156" s="37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</row>
    <row r="157" spans="3:139" ht="12.75">
      <c r="C157" s="33"/>
      <c r="D157" s="33"/>
      <c r="E157" s="33"/>
      <c r="F157" s="33"/>
      <c r="G157" s="34"/>
      <c r="H157" s="34"/>
      <c r="I157" s="34"/>
      <c r="J157" s="34"/>
      <c r="K157" s="35"/>
      <c r="L157" s="34"/>
      <c r="M157" s="34"/>
      <c r="N157" s="34"/>
      <c r="O157" s="34"/>
      <c r="P157" s="34"/>
      <c r="Q157" s="34"/>
      <c r="R157" s="34"/>
      <c r="S157" s="41"/>
      <c r="T157" s="41"/>
      <c r="U157" s="41"/>
      <c r="V157" s="34"/>
      <c r="W157" s="34"/>
      <c r="X157" s="36"/>
      <c r="Y157" s="37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</row>
    <row r="158" spans="3:139" ht="12.75">
      <c r="C158" s="33"/>
      <c r="D158" s="33"/>
      <c r="E158" s="33"/>
      <c r="F158" s="33"/>
      <c r="G158" s="34"/>
      <c r="H158" s="34"/>
      <c r="I158" s="34"/>
      <c r="J158" s="34"/>
      <c r="K158" s="35"/>
      <c r="L158" s="34"/>
      <c r="M158" s="34"/>
      <c r="N158" s="34"/>
      <c r="O158" s="34"/>
      <c r="P158" s="34"/>
      <c r="Q158" s="34"/>
      <c r="R158" s="34"/>
      <c r="S158" s="41"/>
      <c r="T158" s="41"/>
      <c r="U158" s="41"/>
      <c r="V158" s="34"/>
      <c r="W158" s="34"/>
      <c r="X158" s="36"/>
      <c r="Y158" s="37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</row>
    <row r="159" spans="3:139" ht="12.75">
      <c r="C159" s="33"/>
      <c r="D159" s="33"/>
      <c r="E159" s="33"/>
      <c r="F159" s="33"/>
      <c r="G159" s="34"/>
      <c r="H159" s="34"/>
      <c r="I159" s="34"/>
      <c r="J159" s="34"/>
      <c r="K159" s="35"/>
      <c r="L159" s="34"/>
      <c r="M159" s="34"/>
      <c r="N159" s="34"/>
      <c r="O159" s="34"/>
      <c r="P159" s="34"/>
      <c r="Q159" s="34"/>
      <c r="R159" s="34"/>
      <c r="S159" s="41"/>
      <c r="T159" s="41"/>
      <c r="U159" s="41"/>
      <c r="V159" s="34"/>
      <c r="W159" s="34"/>
      <c r="X159" s="36"/>
      <c r="Y159" s="37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</row>
    <row r="160" spans="3:139" ht="12.75">
      <c r="C160" s="33"/>
      <c r="D160" s="33"/>
      <c r="E160" s="33"/>
      <c r="F160" s="33"/>
      <c r="G160" s="34"/>
      <c r="H160" s="34"/>
      <c r="I160" s="34"/>
      <c r="J160" s="34"/>
      <c r="K160" s="35"/>
      <c r="L160" s="34"/>
      <c r="M160" s="34"/>
      <c r="N160" s="34"/>
      <c r="O160" s="34"/>
      <c r="P160" s="34"/>
      <c r="Q160" s="34"/>
      <c r="R160" s="34"/>
      <c r="S160" s="41"/>
      <c r="T160" s="41"/>
      <c r="U160" s="41"/>
      <c r="V160" s="34"/>
      <c r="W160" s="34"/>
      <c r="X160" s="36"/>
      <c r="Y160" s="37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</row>
    <row r="161" spans="3:139" ht="12.75">
      <c r="C161" s="33"/>
      <c r="D161" s="33"/>
      <c r="E161" s="33"/>
      <c r="F161" s="33"/>
      <c r="G161" s="34"/>
      <c r="H161" s="34"/>
      <c r="I161" s="34"/>
      <c r="J161" s="34"/>
      <c r="K161" s="35"/>
      <c r="L161" s="34"/>
      <c r="M161" s="34"/>
      <c r="N161" s="34"/>
      <c r="O161" s="34"/>
      <c r="P161" s="34"/>
      <c r="Q161" s="34"/>
      <c r="R161" s="34"/>
      <c r="S161" s="41"/>
      <c r="T161" s="41"/>
      <c r="U161" s="41"/>
      <c r="V161" s="34"/>
      <c r="W161" s="34"/>
      <c r="X161" s="36"/>
      <c r="Y161" s="37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</row>
    <row r="162" spans="3:139" ht="12.75">
      <c r="C162" s="33"/>
      <c r="D162" s="33"/>
      <c r="E162" s="33"/>
      <c r="F162" s="33"/>
      <c r="G162" s="34"/>
      <c r="H162" s="34"/>
      <c r="I162" s="34"/>
      <c r="J162" s="34"/>
      <c r="K162" s="35"/>
      <c r="L162" s="34"/>
      <c r="M162" s="34"/>
      <c r="N162" s="34"/>
      <c r="O162" s="34"/>
      <c r="P162" s="34"/>
      <c r="Q162" s="34"/>
      <c r="R162" s="34"/>
      <c r="S162" s="41"/>
      <c r="T162" s="41"/>
      <c r="U162" s="41"/>
      <c r="V162" s="34"/>
      <c r="W162" s="34"/>
      <c r="X162" s="36"/>
      <c r="Y162" s="37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</row>
    <row r="163" spans="3:139" ht="12.75">
      <c r="C163" s="33"/>
      <c r="D163" s="33"/>
      <c r="E163" s="33"/>
      <c r="F163" s="33"/>
      <c r="G163" s="34"/>
      <c r="H163" s="34"/>
      <c r="I163" s="34"/>
      <c r="J163" s="34"/>
      <c r="K163" s="35"/>
      <c r="L163" s="34"/>
      <c r="M163" s="34"/>
      <c r="N163" s="34"/>
      <c r="O163" s="34"/>
      <c r="P163" s="34"/>
      <c r="Q163" s="34"/>
      <c r="R163" s="34"/>
      <c r="S163" s="41"/>
      <c r="T163" s="41"/>
      <c r="U163" s="41"/>
      <c r="V163" s="34"/>
      <c r="W163" s="34"/>
      <c r="X163" s="36"/>
      <c r="Y163" s="37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</row>
    <row r="164" spans="3:139" ht="12.75">
      <c r="C164" s="33"/>
      <c r="D164" s="33"/>
      <c r="E164" s="33"/>
      <c r="F164" s="33"/>
      <c r="G164" s="34"/>
      <c r="H164" s="34"/>
      <c r="I164" s="34"/>
      <c r="J164" s="34"/>
      <c r="K164" s="35"/>
      <c r="L164" s="34"/>
      <c r="M164" s="34"/>
      <c r="N164" s="34"/>
      <c r="O164" s="34"/>
      <c r="P164" s="34"/>
      <c r="Q164" s="34"/>
      <c r="R164" s="34"/>
      <c r="S164" s="41"/>
      <c r="T164" s="41"/>
      <c r="U164" s="41"/>
      <c r="V164" s="34"/>
      <c r="W164" s="34"/>
      <c r="X164" s="36"/>
      <c r="Y164" s="37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</row>
    <row r="165" spans="3:139" ht="12.75">
      <c r="C165" s="33"/>
      <c r="D165" s="33"/>
      <c r="E165" s="33"/>
      <c r="F165" s="33"/>
      <c r="G165" s="34"/>
      <c r="H165" s="34"/>
      <c r="I165" s="34"/>
      <c r="J165" s="34"/>
      <c r="K165" s="35"/>
      <c r="L165" s="34"/>
      <c r="M165" s="34"/>
      <c r="N165" s="34"/>
      <c r="O165" s="34"/>
      <c r="P165" s="34"/>
      <c r="Q165" s="34"/>
      <c r="R165" s="34"/>
      <c r="S165" s="41"/>
      <c r="T165" s="41"/>
      <c r="U165" s="41"/>
      <c r="V165" s="34"/>
      <c r="W165" s="34"/>
      <c r="X165" s="36"/>
      <c r="Y165" s="37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</row>
    <row r="166" spans="3:139" ht="12.75">
      <c r="C166" s="33"/>
      <c r="D166" s="33"/>
      <c r="E166" s="33"/>
      <c r="F166" s="33"/>
      <c r="G166" s="34"/>
      <c r="H166" s="34"/>
      <c r="I166" s="34"/>
      <c r="J166" s="34"/>
      <c r="K166" s="35"/>
      <c r="L166" s="34"/>
      <c r="M166" s="34"/>
      <c r="N166" s="34"/>
      <c r="O166" s="34"/>
      <c r="P166" s="34"/>
      <c r="Q166" s="34"/>
      <c r="R166" s="34"/>
      <c r="S166" s="41"/>
      <c r="T166" s="41"/>
      <c r="U166" s="41"/>
      <c r="V166" s="34"/>
      <c r="W166" s="34"/>
      <c r="X166" s="36"/>
      <c r="Y166" s="37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</row>
    <row r="167" spans="3:139" ht="12.75">
      <c r="C167" s="33"/>
      <c r="D167" s="33"/>
      <c r="E167" s="33"/>
      <c r="F167" s="33"/>
      <c r="G167" s="34"/>
      <c r="H167" s="34"/>
      <c r="I167" s="34"/>
      <c r="J167" s="34"/>
      <c r="K167" s="35"/>
      <c r="L167" s="34"/>
      <c r="M167" s="34"/>
      <c r="N167" s="34"/>
      <c r="O167" s="34"/>
      <c r="P167" s="34"/>
      <c r="Q167" s="34"/>
      <c r="R167" s="34"/>
      <c r="S167" s="41"/>
      <c r="T167" s="41"/>
      <c r="U167" s="41"/>
      <c r="V167" s="34"/>
      <c r="W167" s="34"/>
      <c r="X167" s="36"/>
      <c r="Y167" s="37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</row>
    <row r="168" spans="3:139" ht="12.75">
      <c r="C168" s="33"/>
      <c r="D168" s="33"/>
      <c r="E168" s="33"/>
      <c r="F168" s="33"/>
      <c r="G168" s="34"/>
      <c r="H168" s="34"/>
      <c r="I168" s="34"/>
      <c r="J168" s="34"/>
      <c r="K168" s="35"/>
      <c r="L168" s="34"/>
      <c r="M168" s="34"/>
      <c r="N168" s="34"/>
      <c r="O168" s="34"/>
      <c r="P168" s="34"/>
      <c r="Q168" s="34"/>
      <c r="R168" s="34"/>
      <c r="S168" s="41"/>
      <c r="T168" s="41"/>
      <c r="U168" s="41"/>
      <c r="V168" s="34"/>
      <c r="W168" s="34"/>
      <c r="X168" s="36"/>
      <c r="Y168" s="37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</row>
    <row r="169" spans="3:139" ht="12.75">
      <c r="C169" s="33"/>
      <c r="D169" s="33"/>
      <c r="E169" s="33"/>
      <c r="F169" s="33"/>
      <c r="G169" s="34"/>
      <c r="H169" s="34"/>
      <c r="I169" s="34"/>
      <c r="J169" s="34"/>
      <c r="K169" s="35"/>
      <c r="L169" s="34"/>
      <c r="M169" s="34"/>
      <c r="N169" s="34"/>
      <c r="O169" s="34"/>
      <c r="P169" s="34"/>
      <c r="Q169" s="34"/>
      <c r="R169" s="34"/>
      <c r="S169" s="41"/>
      <c r="T169" s="41"/>
      <c r="U169" s="41"/>
      <c r="V169" s="34"/>
      <c r="W169" s="34"/>
      <c r="X169" s="36"/>
      <c r="Y169" s="37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</row>
    <row r="170" spans="3:139" ht="12.75">
      <c r="C170" s="33"/>
      <c r="D170" s="33"/>
      <c r="E170" s="33"/>
      <c r="F170" s="33"/>
      <c r="G170" s="34"/>
      <c r="H170" s="34"/>
      <c r="I170" s="34"/>
      <c r="J170" s="34"/>
      <c r="K170" s="35"/>
      <c r="L170" s="34"/>
      <c r="M170" s="34"/>
      <c r="N170" s="34"/>
      <c r="O170" s="34"/>
      <c r="P170" s="34"/>
      <c r="Q170" s="34"/>
      <c r="R170" s="34"/>
      <c r="S170" s="41"/>
      <c r="T170" s="41"/>
      <c r="U170" s="41"/>
      <c r="V170" s="34"/>
      <c r="W170" s="34"/>
      <c r="X170" s="36"/>
      <c r="Y170" s="37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</row>
    <row r="171" spans="3:139" ht="12.75">
      <c r="C171" s="33"/>
      <c r="D171" s="33"/>
      <c r="E171" s="33"/>
      <c r="F171" s="33"/>
      <c r="G171" s="34"/>
      <c r="H171" s="34"/>
      <c r="I171" s="34"/>
      <c r="J171" s="34"/>
      <c r="K171" s="35"/>
      <c r="L171" s="34"/>
      <c r="M171" s="34"/>
      <c r="N171" s="34"/>
      <c r="O171" s="34"/>
      <c r="P171" s="34"/>
      <c r="Q171" s="34"/>
      <c r="R171" s="34"/>
      <c r="S171" s="41"/>
      <c r="T171" s="41"/>
      <c r="U171" s="41"/>
      <c r="V171" s="34"/>
      <c r="W171" s="34"/>
      <c r="X171" s="36"/>
      <c r="Y171" s="37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</row>
    <row r="172" spans="3:139" ht="12.75">
      <c r="C172" s="33"/>
      <c r="D172" s="33"/>
      <c r="E172" s="33"/>
      <c r="F172" s="33"/>
      <c r="G172" s="34"/>
      <c r="H172" s="34"/>
      <c r="I172" s="34"/>
      <c r="J172" s="34"/>
      <c r="K172" s="35"/>
      <c r="L172" s="34"/>
      <c r="M172" s="34"/>
      <c r="N172" s="34"/>
      <c r="O172" s="34"/>
      <c r="P172" s="34"/>
      <c r="Q172" s="34"/>
      <c r="R172" s="34"/>
      <c r="S172" s="41"/>
      <c r="T172" s="41"/>
      <c r="U172" s="41"/>
      <c r="V172" s="34"/>
      <c r="W172" s="34"/>
      <c r="X172" s="36"/>
      <c r="Y172" s="37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</row>
    <row r="173" spans="3:139" ht="12.75">
      <c r="C173" s="33"/>
      <c r="D173" s="33"/>
      <c r="E173" s="33"/>
      <c r="F173" s="33"/>
      <c r="G173" s="34"/>
      <c r="H173" s="34"/>
      <c r="I173" s="34"/>
      <c r="J173" s="34"/>
      <c r="K173" s="35"/>
      <c r="L173" s="34"/>
      <c r="M173" s="34"/>
      <c r="N173" s="34"/>
      <c r="O173" s="34"/>
      <c r="P173" s="34"/>
      <c r="Q173" s="34"/>
      <c r="R173" s="34"/>
      <c r="S173" s="41"/>
      <c r="T173" s="41"/>
      <c r="U173" s="41"/>
      <c r="V173" s="34"/>
      <c r="W173" s="34"/>
      <c r="X173" s="36"/>
      <c r="Y173" s="37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</row>
    <row r="174" spans="3:139" ht="12.75">
      <c r="C174" s="33"/>
      <c r="D174" s="33"/>
      <c r="E174" s="33"/>
      <c r="F174" s="33"/>
      <c r="G174" s="34"/>
      <c r="H174" s="34"/>
      <c r="I174" s="34"/>
      <c r="J174" s="34"/>
      <c r="K174" s="35"/>
      <c r="L174" s="34"/>
      <c r="M174" s="34"/>
      <c r="N174" s="34"/>
      <c r="O174" s="34"/>
      <c r="P174" s="34"/>
      <c r="Q174" s="34"/>
      <c r="R174" s="34"/>
      <c r="S174" s="41"/>
      <c r="T174" s="41"/>
      <c r="U174" s="41"/>
      <c r="V174" s="34"/>
      <c r="W174" s="34"/>
      <c r="X174" s="36"/>
      <c r="Y174" s="37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</row>
    <row r="175" spans="3:139" ht="12.75">
      <c r="C175" s="33"/>
      <c r="D175" s="33"/>
      <c r="E175" s="33"/>
      <c r="F175" s="33"/>
      <c r="G175" s="34"/>
      <c r="H175" s="34"/>
      <c r="I175" s="34"/>
      <c r="J175" s="34"/>
      <c r="K175" s="35"/>
      <c r="L175" s="34"/>
      <c r="M175" s="34"/>
      <c r="N175" s="34"/>
      <c r="O175" s="34"/>
      <c r="P175" s="34"/>
      <c r="Q175" s="34"/>
      <c r="R175" s="34"/>
      <c r="S175" s="41"/>
      <c r="T175" s="41"/>
      <c r="U175" s="41"/>
      <c r="V175" s="34"/>
      <c r="W175" s="34"/>
      <c r="X175" s="36"/>
      <c r="Y175" s="37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</row>
    <row r="176" spans="3:139" ht="12.75">
      <c r="C176" s="33"/>
      <c r="D176" s="33"/>
      <c r="E176" s="33"/>
      <c r="F176" s="33"/>
      <c r="G176" s="34"/>
      <c r="H176" s="34"/>
      <c r="I176" s="34"/>
      <c r="J176" s="34"/>
      <c r="K176" s="35"/>
      <c r="L176" s="34"/>
      <c r="M176" s="34"/>
      <c r="N176" s="34"/>
      <c r="O176" s="34"/>
      <c r="P176" s="34"/>
      <c r="Q176" s="34"/>
      <c r="R176" s="34"/>
      <c r="S176" s="41"/>
      <c r="T176" s="41"/>
      <c r="U176" s="41"/>
      <c r="V176" s="34"/>
      <c r="W176" s="34"/>
      <c r="X176" s="36"/>
      <c r="Y176" s="37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</row>
    <row r="177" spans="3:139" ht="12.75">
      <c r="C177" s="33"/>
      <c r="D177" s="33"/>
      <c r="E177" s="33"/>
      <c r="F177" s="33"/>
      <c r="G177" s="34"/>
      <c r="H177" s="34"/>
      <c r="I177" s="34"/>
      <c r="J177" s="34"/>
      <c r="K177" s="35"/>
      <c r="L177" s="34"/>
      <c r="M177" s="34"/>
      <c r="N177" s="34"/>
      <c r="O177" s="34"/>
      <c r="P177" s="34"/>
      <c r="Q177" s="34"/>
      <c r="R177" s="34"/>
      <c r="S177" s="41"/>
      <c r="T177" s="41"/>
      <c r="U177" s="41"/>
      <c r="V177" s="34"/>
      <c r="W177" s="34"/>
      <c r="X177" s="36"/>
      <c r="Y177" s="37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</row>
    <row r="178" spans="3:139" ht="12.75">
      <c r="C178" s="33"/>
      <c r="D178" s="33"/>
      <c r="E178" s="33"/>
      <c r="F178" s="33"/>
      <c r="G178" s="34"/>
      <c r="H178" s="34"/>
      <c r="I178" s="34"/>
      <c r="J178" s="34"/>
      <c r="K178" s="35"/>
      <c r="L178" s="34"/>
      <c r="M178" s="34"/>
      <c r="N178" s="34"/>
      <c r="O178" s="34"/>
      <c r="P178" s="34"/>
      <c r="Q178" s="34"/>
      <c r="R178" s="34"/>
      <c r="S178" s="41"/>
      <c r="T178" s="41"/>
      <c r="U178" s="41"/>
      <c r="V178" s="34"/>
      <c r="W178" s="34"/>
      <c r="X178" s="36"/>
      <c r="Y178" s="37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</row>
    <row r="179" spans="3:139" ht="12.75">
      <c r="C179" s="33"/>
      <c r="D179" s="33"/>
      <c r="E179" s="33"/>
      <c r="F179" s="33"/>
      <c r="G179" s="34"/>
      <c r="H179" s="34"/>
      <c r="I179" s="34"/>
      <c r="J179" s="34"/>
      <c r="K179" s="35"/>
      <c r="L179" s="34"/>
      <c r="M179" s="34"/>
      <c r="N179" s="34"/>
      <c r="O179" s="34"/>
      <c r="P179" s="34"/>
      <c r="Q179" s="34"/>
      <c r="R179" s="34"/>
      <c r="S179" s="41"/>
      <c r="T179" s="41"/>
      <c r="U179" s="41"/>
      <c r="V179" s="34"/>
      <c r="W179" s="34"/>
      <c r="X179" s="36"/>
      <c r="Y179" s="37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</row>
    <row r="180" spans="3:139" ht="12.75">
      <c r="C180" s="33"/>
      <c r="D180" s="33"/>
      <c r="E180" s="33"/>
      <c r="F180" s="33"/>
      <c r="G180" s="34"/>
      <c r="H180" s="34"/>
      <c r="I180" s="34"/>
      <c r="J180" s="34"/>
      <c r="K180" s="35"/>
      <c r="L180" s="34"/>
      <c r="M180" s="34"/>
      <c r="N180" s="34"/>
      <c r="O180" s="34"/>
      <c r="P180" s="34"/>
      <c r="Q180" s="34"/>
      <c r="R180" s="34"/>
      <c r="S180" s="41"/>
      <c r="T180" s="41"/>
      <c r="U180" s="41"/>
      <c r="V180" s="34"/>
      <c r="W180" s="34"/>
      <c r="X180" s="36"/>
      <c r="Y180" s="37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</row>
    <row r="181" spans="3:139" ht="12.75">
      <c r="C181" s="33"/>
      <c r="D181" s="33"/>
      <c r="E181" s="33"/>
      <c r="F181" s="33"/>
      <c r="G181" s="34"/>
      <c r="H181" s="34"/>
      <c r="I181" s="34"/>
      <c r="J181" s="34"/>
      <c r="K181" s="35"/>
      <c r="L181" s="34"/>
      <c r="M181" s="34"/>
      <c r="N181" s="34"/>
      <c r="O181" s="34"/>
      <c r="P181" s="34"/>
      <c r="Q181" s="34"/>
      <c r="R181" s="34"/>
      <c r="S181" s="41"/>
      <c r="T181" s="41"/>
      <c r="U181" s="41"/>
      <c r="V181" s="34"/>
      <c r="W181" s="34"/>
      <c r="X181" s="36"/>
      <c r="Y181" s="37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</row>
    <row r="182" spans="3:139" ht="12.75">
      <c r="C182" s="33"/>
      <c r="D182" s="33"/>
      <c r="E182" s="33"/>
      <c r="F182" s="33"/>
      <c r="G182" s="34"/>
      <c r="H182" s="34"/>
      <c r="I182" s="34"/>
      <c r="J182" s="34"/>
      <c r="K182" s="35"/>
      <c r="L182" s="34"/>
      <c r="M182" s="34"/>
      <c r="N182" s="34"/>
      <c r="O182" s="34"/>
      <c r="P182" s="34"/>
      <c r="Q182" s="34"/>
      <c r="R182" s="34"/>
      <c r="S182" s="41"/>
      <c r="T182" s="41"/>
      <c r="U182" s="41"/>
      <c r="V182" s="34"/>
      <c r="W182" s="34"/>
      <c r="X182" s="36"/>
      <c r="Y182" s="37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</row>
    <row r="183" spans="3:139" ht="12.75">
      <c r="C183" s="33"/>
      <c r="D183" s="33"/>
      <c r="E183" s="33"/>
      <c r="F183" s="33"/>
      <c r="G183" s="34"/>
      <c r="H183" s="34"/>
      <c r="I183" s="34"/>
      <c r="J183" s="34"/>
      <c r="K183" s="35"/>
      <c r="L183" s="34"/>
      <c r="M183" s="34"/>
      <c r="N183" s="34"/>
      <c r="O183" s="34"/>
      <c r="P183" s="34"/>
      <c r="Q183" s="34"/>
      <c r="R183" s="34"/>
      <c r="S183" s="41"/>
      <c r="T183" s="41"/>
      <c r="U183" s="41"/>
      <c r="V183" s="34"/>
      <c r="W183" s="34"/>
      <c r="X183" s="36"/>
      <c r="Y183" s="37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</row>
    <row r="184" spans="3:139" ht="12.75">
      <c r="C184" s="33"/>
      <c r="D184" s="33"/>
      <c r="E184" s="33"/>
      <c r="F184" s="33"/>
      <c r="G184" s="34"/>
      <c r="H184" s="34"/>
      <c r="I184" s="34"/>
      <c r="J184" s="34"/>
      <c r="K184" s="35"/>
      <c r="L184" s="34"/>
      <c r="M184" s="34"/>
      <c r="N184" s="34"/>
      <c r="O184" s="34"/>
      <c r="P184" s="34"/>
      <c r="Q184" s="34"/>
      <c r="R184" s="34"/>
      <c r="S184" s="41"/>
      <c r="T184" s="41"/>
      <c r="U184" s="41"/>
      <c r="V184" s="34"/>
      <c r="W184" s="34"/>
      <c r="X184" s="36"/>
      <c r="Y184" s="37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</row>
    <row r="185" spans="3:139" ht="12.75">
      <c r="C185" s="33"/>
      <c r="D185" s="33"/>
      <c r="E185" s="33"/>
      <c r="F185" s="33"/>
      <c r="G185" s="34"/>
      <c r="H185" s="34"/>
      <c r="I185" s="34"/>
      <c r="J185" s="34"/>
      <c r="K185" s="35"/>
      <c r="L185" s="34"/>
      <c r="M185" s="34"/>
      <c r="N185" s="34"/>
      <c r="O185" s="34"/>
      <c r="P185" s="34"/>
      <c r="Q185" s="34"/>
      <c r="R185" s="34"/>
      <c r="S185" s="41"/>
      <c r="T185" s="41"/>
      <c r="U185" s="41"/>
      <c r="V185" s="34"/>
      <c r="W185" s="34"/>
      <c r="X185" s="36"/>
      <c r="Y185" s="37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</row>
    <row r="186" spans="3:139" ht="12.75">
      <c r="C186" s="33"/>
      <c r="D186" s="33"/>
      <c r="E186" s="33"/>
      <c r="F186" s="33"/>
      <c r="G186" s="34"/>
      <c r="H186" s="34"/>
      <c r="I186" s="34"/>
      <c r="J186" s="34"/>
      <c r="K186" s="35"/>
      <c r="L186" s="34"/>
      <c r="M186" s="34"/>
      <c r="N186" s="34"/>
      <c r="O186" s="34"/>
      <c r="P186" s="34"/>
      <c r="Q186" s="34"/>
      <c r="R186" s="34"/>
      <c r="S186" s="41"/>
      <c r="T186" s="41"/>
      <c r="U186" s="41"/>
      <c r="V186" s="34"/>
      <c r="W186" s="34"/>
      <c r="X186" s="36"/>
      <c r="Y186" s="37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</row>
    <row r="187" spans="3:139" ht="12.75">
      <c r="C187" s="33"/>
      <c r="D187" s="33"/>
      <c r="E187" s="33"/>
      <c r="F187" s="33"/>
      <c r="G187" s="34"/>
      <c r="H187" s="34"/>
      <c r="I187" s="34"/>
      <c r="J187" s="34"/>
      <c r="K187" s="35"/>
      <c r="L187" s="34"/>
      <c r="M187" s="34"/>
      <c r="N187" s="34"/>
      <c r="O187" s="34"/>
      <c r="P187" s="34"/>
      <c r="Q187" s="34"/>
      <c r="R187" s="34"/>
      <c r="S187" s="41"/>
      <c r="T187" s="41"/>
      <c r="U187" s="41"/>
      <c r="V187" s="34"/>
      <c r="W187" s="34"/>
      <c r="X187" s="36"/>
      <c r="Y187" s="37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</row>
    <row r="188" spans="3:139" ht="12.75">
      <c r="C188" s="33"/>
      <c r="D188" s="33"/>
      <c r="E188" s="33"/>
      <c r="F188" s="33"/>
      <c r="G188" s="34"/>
      <c r="H188" s="34"/>
      <c r="I188" s="34"/>
      <c r="J188" s="34"/>
      <c r="K188" s="35"/>
      <c r="L188" s="34"/>
      <c r="M188" s="34"/>
      <c r="N188" s="34"/>
      <c r="O188" s="34"/>
      <c r="P188" s="34"/>
      <c r="Q188" s="34"/>
      <c r="R188" s="34"/>
      <c r="S188" s="41"/>
      <c r="T188" s="41"/>
      <c r="U188" s="41"/>
      <c r="V188" s="34"/>
      <c r="W188" s="34"/>
      <c r="X188" s="36"/>
      <c r="Y188" s="37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</row>
    <row r="189" spans="3:139" ht="12.75">
      <c r="C189" s="33"/>
      <c r="D189" s="33"/>
      <c r="E189" s="33"/>
      <c r="F189" s="33"/>
      <c r="G189" s="34"/>
      <c r="H189" s="34"/>
      <c r="I189" s="34"/>
      <c r="J189" s="34"/>
      <c r="K189" s="35"/>
      <c r="L189" s="34"/>
      <c r="M189" s="34"/>
      <c r="N189" s="34"/>
      <c r="O189" s="34"/>
      <c r="P189" s="34"/>
      <c r="Q189" s="34"/>
      <c r="R189" s="34"/>
      <c r="S189" s="41"/>
      <c r="T189" s="41"/>
      <c r="U189" s="41"/>
      <c r="V189" s="34"/>
      <c r="W189" s="34"/>
      <c r="X189" s="36"/>
      <c r="Y189" s="37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</row>
    <row r="190" spans="3:139" ht="12.75">
      <c r="C190" s="33"/>
      <c r="D190" s="33"/>
      <c r="E190" s="33"/>
      <c r="F190" s="33"/>
      <c r="G190" s="34"/>
      <c r="H190" s="34"/>
      <c r="I190" s="34"/>
      <c r="J190" s="34"/>
      <c r="K190" s="35"/>
      <c r="L190" s="34"/>
      <c r="M190" s="34"/>
      <c r="N190" s="34"/>
      <c r="O190" s="34"/>
      <c r="P190" s="34"/>
      <c r="Q190" s="34"/>
      <c r="R190" s="34"/>
      <c r="S190" s="41"/>
      <c r="T190" s="41"/>
      <c r="U190" s="41"/>
      <c r="V190" s="34"/>
      <c r="W190" s="34"/>
      <c r="X190" s="36"/>
      <c r="Y190" s="37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</row>
    <row r="191" spans="3:139" ht="12.75">
      <c r="C191" s="33"/>
      <c r="D191" s="33"/>
      <c r="E191" s="33"/>
      <c r="F191" s="33"/>
      <c r="G191" s="34"/>
      <c r="H191" s="34"/>
      <c r="I191" s="34"/>
      <c r="J191" s="34"/>
      <c r="K191" s="35"/>
      <c r="L191" s="34"/>
      <c r="M191" s="34"/>
      <c r="N191" s="34"/>
      <c r="O191" s="34"/>
      <c r="P191" s="34"/>
      <c r="Q191" s="34"/>
      <c r="R191" s="34"/>
      <c r="S191" s="41"/>
      <c r="T191" s="41"/>
      <c r="U191" s="41"/>
      <c r="V191" s="34"/>
      <c r="W191" s="34"/>
      <c r="X191" s="36"/>
      <c r="Y191" s="37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</row>
    <row r="192" spans="3:139" ht="12.75">
      <c r="C192" s="33"/>
      <c r="D192" s="33"/>
      <c r="E192" s="33"/>
      <c r="F192" s="33"/>
      <c r="G192" s="34"/>
      <c r="H192" s="34"/>
      <c r="I192" s="34"/>
      <c r="J192" s="34"/>
      <c r="K192" s="35"/>
      <c r="L192" s="34"/>
      <c r="M192" s="34"/>
      <c r="N192" s="34"/>
      <c r="O192" s="34"/>
      <c r="P192" s="34"/>
      <c r="Q192" s="34"/>
      <c r="R192" s="34"/>
      <c r="S192" s="41"/>
      <c r="T192" s="41"/>
      <c r="U192" s="41"/>
      <c r="V192" s="34"/>
      <c r="W192" s="34"/>
      <c r="X192" s="36"/>
      <c r="Y192" s="37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</row>
    <row r="193" spans="3:139" ht="12.75">
      <c r="C193" s="33"/>
      <c r="D193" s="33"/>
      <c r="E193" s="33"/>
      <c r="F193" s="33"/>
      <c r="G193" s="34"/>
      <c r="H193" s="34"/>
      <c r="I193" s="34"/>
      <c r="J193" s="34"/>
      <c r="K193" s="35"/>
      <c r="L193" s="34"/>
      <c r="M193" s="34"/>
      <c r="N193" s="34"/>
      <c r="O193" s="34"/>
      <c r="P193" s="34"/>
      <c r="Q193" s="34"/>
      <c r="R193" s="34"/>
      <c r="S193" s="41"/>
      <c r="T193" s="41"/>
      <c r="U193" s="41"/>
      <c r="V193" s="34"/>
      <c r="W193" s="34"/>
      <c r="X193" s="36"/>
      <c r="Y193" s="37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</row>
    <row r="194" spans="3:139" ht="12.75">
      <c r="C194" s="33"/>
      <c r="D194" s="33"/>
      <c r="E194" s="33"/>
      <c r="F194" s="33"/>
      <c r="G194" s="34"/>
      <c r="H194" s="34"/>
      <c r="I194" s="34"/>
      <c r="J194" s="34"/>
      <c r="K194" s="35"/>
      <c r="L194" s="34"/>
      <c r="M194" s="34"/>
      <c r="N194" s="34"/>
      <c r="O194" s="34"/>
      <c r="P194" s="34"/>
      <c r="Q194" s="34"/>
      <c r="R194" s="34"/>
      <c r="S194" s="41"/>
      <c r="T194" s="41"/>
      <c r="U194" s="41"/>
      <c r="V194" s="34"/>
      <c r="W194" s="34"/>
      <c r="X194" s="36"/>
      <c r="Y194" s="37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</row>
    <row r="195" spans="3:139" ht="12.75">
      <c r="C195" s="33"/>
      <c r="D195" s="33"/>
      <c r="E195" s="33"/>
      <c r="F195" s="33"/>
      <c r="G195" s="34"/>
      <c r="H195" s="34"/>
      <c r="I195" s="34"/>
      <c r="J195" s="34"/>
      <c r="K195" s="35"/>
      <c r="L195" s="34"/>
      <c r="M195" s="34"/>
      <c r="N195" s="34"/>
      <c r="O195" s="34"/>
      <c r="P195" s="34"/>
      <c r="Q195" s="34"/>
      <c r="R195" s="34"/>
      <c r="S195" s="41"/>
      <c r="T195" s="41"/>
      <c r="U195" s="41"/>
      <c r="V195" s="34"/>
      <c r="W195" s="34"/>
      <c r="X195" s="36"/>
      <c r="Y195" s="37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</row>
    <row r="196" spans="3:139" ht="12.75">
      <c r="C196" s="33"/>
      <c r="D196" s="33"/>
      <c r="E196" s="33"/>
      <c r="F196" s="33"/>
      <c r="G196" s="34"/>
      <c r="H196" s="34"/>
      <c r="I196" s="34"/>
      <c r="J196" s="34"/>
      <c r="K196" s="35"/>
      <c r="L196" s="34"/>
      <c r="M196" s="34"/>
      <c r="N196" s="34"/>
      <c r="O196" s="34"/>
      <c r="P196" s="34"/>
      <c r="Q196" s="34"/>
      <c r="R196" s="34"/>
      <c r="S196" s="41"/>
      <c r="T196" s="41"/>
      <c r="U196" s="41"/>
      <c r="V196" s="34"/>
      <c r="W196" s="34"/>
      <c r="X196" s="36"/>
      <c r="Y196" s="37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</row>
    <row r="197" spans="3:139" ht="12.75">
      <c r="C197" s="33"/>
      <c r="D197" s="33"/>
      <c r="E197" s="33"/>
      <c r="F197" s="33"/>
      <c r="G197" s="34"/>
      <c r="H197" s="34"/>
      <c r="I197" s="34"/>
      <c r="J197" s="34"/>
      <c r="K197" s="35"/>
      <c r="L197" s="34"/>
      <c r="M197" s="34"/>
      <c r="N197" s="34"/>
      <c r="O197" s="34"/>
      <c r="P197" s="34"/>
      <c r="Q197" s="34"/>
      <c r="R197" s="34"/>
      <c r="S197" s="41"/>
      <c r="T197" s="41"/>
      <c r="U197" s="41"/>
      <c r="V197" s="34"/>
      <c r="W197" s="34"/>
      <c r="X197" s="36"/>
      <c r="Y197" s="37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</row>
    <row r="198" spans="3:139" ht="12.75">
      <c r="C198" s="33"/>
      <c r="D198" s="33"/>
      <c r="E198" s="33"/>
      <c r="F198" s="33"/>
      <c r="G198" s="34"/>
      <c r="H198" s="34"/>
      <c r="I198" s="34"/>
      <c r="J198" s="34"/>
      <c r="K198" s="35"/>
      <c r="L198" s="34"/>
      <c r="M198" s="34"/>
      <c r="N198" s="34"/>
      <c r="O198" s="34"/>
      <c r="P198" s="34"/>
      <c r="Q198" s="34"/>
      <c r="R198" s="34"/>
      <c r="S198" s="41"/>
      <c r="T198" s="41"/>
      <c r="U198" s="41"/>
      <c r="V198" s="34"/>
      <c r="W198" s="34"/>
      <c r="X198" s="36"/>
      <c r="Y198" s="37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</row>
    <row r="199" spans="3:139" ht="12.75">
      <c r="C199" s="33"/>
      <c r="D199" s="33"/>
      <c r="E199" s="33"/>
      <c r="F199" s="33"/>
      <c r="G199" s="34"/>
      <c r="H199" s="34"/>
      <c r="I199" s="34"/>
      <c r="J199" s="34"/>
      <c r="K199" s="35"/>
      <c r="L199" s="34"/>
      <c r="M199" s="34"/>
      <c r="N199" s="34"/>
      <c r="O199" s="34"/>
      <c r="P199" s="34"/>
      <c r="Q199" s="34"/>
      <c r="R199" s="34"/>
      <c r="S199" s="41"/>
      <c r="T199" s="41"/>
      <c r="U199" s="41"/>
      <c r="V199" s="34"/>
      <c r="W199" s="34"/>
      <c r="X199" s="36"/>
      <c r="Y199" s="37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</row>
    <row r="200" spans="3:139" ht="12.75">
      <c r="C200" s="33"/>
      <c r="D200" s="33"/>
      <c r="E200" s="33"/>
      <c r="F200" s="33"/>
      <c r="G200" s="34"/>
      <c r="H200" s="34"/>
      <c r="I200" s="34"/>
      <c r="J200" s="34"/>
      <c r="K200" s="35"/>
      <c r="L200" s="34"/>
      <c r="M200" s="34"/>
      <c r="N200" s="34"/>
      <c r="O200" s="34"/>
      <c r="P200" s="34"/>
      <c r="Q200" s="34"/>
      <c r="R200" s="34"/>
      <c r="S200" s="41"/>
      <c r="T200" s="41"/>
      <c r="U200" s="41"/>
      <c r="V200" s="34"/>
      <c r="W200" s="34"/>
      <c r="X200" s="36"/>
      <c r="Y200" s="37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</row>
    <row r="201" spans="3:139" ht="12.75">
      <c r="C201" s="33"/>
      <c r="D201" s="33"/>
      <c r="E201" s="33"/>
      <c r="F201" s="33"/>
      <c r="G201" s="34"/>
      <c r="H201" s="34"/>
      <c r="I201" s="34"/>
      <c r="J201" s="34"/>
      <c r="K201" s="35"/>
      <c r="L201" s="34"/>
      <c r="M201" s="34"/>
      <c r="N201" s="34"/>
      <c r="O201" s="34"/>
      <c r="P201" s="34"/>
      <c r="Q201" s="34"/>
      <c r="R201" s="34"/>
      <c r="S201" s="41"/>
      <c r="T201" s="41"/>
      <c r="U201" s="41"/>
      <c r="V201" s="34"/>
      <c r="W201" s="34"/>
      <c r="X201" s="36"/>
      <c r="Y201" s="37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</row>
    <row r="202" spans="3:139" ht="12.75">
      <c r="C202" s="33"/>
      <c r="D202" s="33"/>
      <c r="E202" s="33"/>
      <c r="F202" s="33"/>
      <c r="G202" s="34"/>
      <c r="H202" s="34"/>
      <c r="I202" s="34"/>
      <c r="J202" s="34"/>
      <c r="K202" s="35"/>
      <c r="L202" s="34"/>
      <c r="M202" s="34"/>
      <c r="N202" s="34"/>
      <c r="O202" s="34"/>
      <c r="P202" s="34"/>
      <c r="Q202" s="34"/>
      <c r="R202" s="34"/>
      <c r="S202" s="41"/>
      <c r="T202" s="41"/>
      <c r="U202" s="41"/>
      <c r="V202" s="34"/>
      <c r="W202" s="34"/>
      <c r="X202" s="36"/>
      <c r="Y202" s="37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</row>
    <row r="203" spans="3:139" ht="12.75">
      <c r="C203" s="33"/>
      <c r="D203" s="33"/>
      <c r="E203" s="33"/>
      <c r="F203" s="33"/>
      <c r="G203" s="34"/>
      <c r="H203" s="34"/>
      <c r="I203" s="34"/>
      <c r="J203" s="34"/>
      <c r="K203" s="35"/>
      <c r="L203" s="34"/>
      <c r="M203" s="34"/>
      <c r="N203" s="34"/>
      <c r="O203" s="34"/>
      <c r="P203" s="34"/>
      <c r="Q203" s="34"/>
      <c r="R203" s="34"/>
      <c r="S203" s="41"/>
      <c r="T203" s="41"/>
      <c r="U203" s="41"/>
      <c r="V203" s="34"/>
      <c r="W203" s="34"/>
      <c r="X203" s="36"/>
      <c r="Y203" s="37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</row>
    <row r="204" spans="3:139" ht="12.75">
      <c r="C204" s="33"/>
      <c r="D204" s="33"/>
      <c r="E204" s="33"/>
      <c r="F204" s="33"/>
      <c r="G204" s="34"/>
      <c r="H204" s="34"/>
      <c r="I204" s="34"/>
      <c r="J204" s="34"/>
      <c r="K204" s="35"/>
      <c r="L204" s="34"/>
      <c r="M204" s="34"/>
      <c r="N204" s="34"/>
      <c r="O204" s="34"/>
      <c r="P204" s="34"/>
      <c r="Q204" s="34"/>
      <c r="R204" s="34"/>
      <c r="S204" s="41"/>
      <c r="T204" s="41"/>
      <c r="U204" s="41"/>
      <c r="V204" s="34"/>
      <c r="W204" s="34"/>
      <c r="X204" s="36"/>
      <c r="Y204" s="37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</row>
    <row r="205" spans="3:139" ht="12.75">
      <c r="C205" s="33"/>
      <c r="D205" s="33"/>
      <c r="E205" s="33"/>
      <c r="F205" s="33"/>
      <c r="G205" s="34"/>
      <c r="H205" s="34"/>
      <c r="I205" s="34"/>
      <c r="J205" s="34"/>
      <c r="K205" s="35"/>
      <c r="L205" s="34"/>
      <c r="M205" s="34"/>
      <c r="N205" s="34"/>
      <c r="O205" s="34"/>
      <c r="P205" s="34"/>
      <c r="Q205" s="34"/>
      <c r="R205" s="34"/>
      <c r="S205" s="41"/>
      <c r="T205" s="41"/>
      <c r="U205" s="41"/>
      <c r="V205" s="34"/>
      <c r="W205" s="34"/>
      <c r="X205" s="36"/>
      <c r="Y205" s="37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</row>
    <row r="206" spans="3:139" ht="12.75">
      <c r="C206" s="33"/>
      <c r="D206" s="33"/>
      <c r="E206" s="33"/>
      <c r="F206" s="33"/>
      <c r="G206" s="34"/>
      <c r="H206" s="34"/>
      <c r="I206" s="34"/>
      <c r="J206" s="34"/>
      <c r="K206" s="35"/>
      <c r="L206" s="34"/>
      <c r="M206" s="34"/>
      <c r="N206" s="34"/>
      <c r="O206" s="34"/>
      <c r="P206" s="34"/>
      <c r="Q206" s="34"/>
      <c r="R206" s="34"/>
      <c r="S206" s="41"/>
      <c r="T206" s="41"/>
      <c r="U206" s="41"/>
      <c r="V206" s="34"/>
      <c r="W206" s="34"/>
      <c r="X206" s="36"/>
      <c r="Y206" s="37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</row>
    <row r="207" spans="3:139" ht="12.75">
      <c r="C207" s="33"/>
      <c r="D207" s="33"/>
      <c r="E207" s="33"/>
      <c r="F207" s="33"/>
      <c r="G207" s="34"/>
      <c r="H207" s="34"/>
      <c r="I207" s="34"/>
      <c r="J207" s="34"/>
      <c r="K207" s="35"/>
      <c r="L207" s="34"/>
      <c r="M207" s="34"/>
      <c r="N207" s="34"/>
      <c r="O207" s="34"/>
      <c r="P207" s="34"/>
      <c r="Q207" s="34"/>
      <c r="R207" s="34"/>
      <c r="S207" s="41"/>
      <c r="T207" s="41"/>
      <c r="U207" s="41"/>
      <c r="V207" s="34"/>
      <c r="W207" s="34"/>
      <c r="X207" s="36"/>
      <c r="Y207" s="37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</row>
    <row r="208" spans="3:139" ht="12.75">
      <c r="C208" s="33"/>
      <c r="D208" s="33"/>
      <c r="E208" s="33"/>
      <c r="F208" s="33"/>
      <c r="G208" s="34"/>
      <c r="H208" s="34"/>
      <c r="I208" s="34"/>
      <c r="J208" s="34"/>
      <c r="K208" s="35"/>
      <c r="L208" s="34"/>
      <c r="M208" s="34"/>
      <c r="N208" s="34"/>
      <c r="O208" s="34"/>
      <c r="P208" s="34"/>
      <c r="Q208" s="34"/>
      <c r="R208" s="34"/>
      <c r="S208" s="41"/>
      <c r="T208" s="41"/>
      <c r="U208" s="41"/>
      <c r="V208" s="34"/>
      <c r="W208" s="34"/>
      <c r="X208" s="36"/>
      <c r="Y208" s="37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</row>
    <row r="209" spans="3:139" ht="12.75">
      <c r="C209" s="33"/>
      <c r="D209" s="33"/>
      <c r="E209" s="33"/>
      <c r="F209" s="33"/>
      <c r="G209" s="34"/>
      <c r="H209" s="34"/>
      <c r="I209" s="34"/>
      <c r="J209" s="34"/>
      <c r="K209" s="35"/>
      <c r="L209" s="34"/>
      <c r="M209" s="34"/>
      <c r="N209" s="34"/>
      <c r="O209" s="34"/>
      <c r="P209" s="34"/>
      <c r="Q209" s="34"/>
      <c r="R209" s="34"/>
      <c r="S209" s="41"/>
      <c r="T209" s="41"/>
      <c r="U209" s="41"/>
      <c r="V209" s="34"/>
      <c r="W209" s="34"/>
      <c r="X209" s="36"/>
      <c r="Y209" s="37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</row>
    <row r="210" spans="3:139" ht="12.75">
      <c r="C210" s="33"/>
      <c r="D210" s="33"/>
      <c r="E210" s="33"/>
      <c r="F210" s="33"/>
      <c r="G210" s="34"/>
      <c r="H210" s="34"/>
      <c r="I210" s="34"/>
      <c r="J210" s="34"/>
      <c r="K210" s="35"/>
      <c r="L210" s="34"/>
      <c r="M210" s="34"/>
      <c r="N210" s="34"/>
      <c r="O210" s="34"/>
      <c r="P210" s="34"/>
      <c r="Q210" s="34"/>
      <c r="R210" s="34"/>
      <c r="S210" s="41"/>
      <c r="T210" s="41"/>
      <c r="U210" s="41"/>
      <c r="V210" s="34"/>
      <c r="W210" s="34"/>
      <c r="X210" s="36"/>
      <c r="Y210" s="37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</row>
    <row r="211" spans="3:139" ht="12.75">
      <c r="C211" s="33"/>
      <c r="D211" s="33"/>
      <c r="E211" s="33"/>
      <c r="F211" s="33"/>
      <c r="G211" s="34"/>
      <c r="H211" s="34"/>
      <c r="I211" s="34"/>
      <c r="J211" s="34"/>
      <c r="K211" s="35"/>
      <c r="L211" s="34"/>
      <c r="M211" s="34"/>
      <c r="N211" s="34"/>
      <c r="O211" s="34"/>
      <c r="P211" s="34"/>
      <c r="Q211" s="34"/>
      <c r="R211" s="34"/>
      <c r="S211" s="41"/>
      <c r="T211" s="41"/>
      <c r="U211" s="41"/>
      <c r="V211" s="34"/>
      <c r="W211" s="34"/>
      <c r="X211" s="36"/>
      <c r="Y211" s="37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</row>
    <row r="212" spans="3:139" ht="12.75">
      <c r="C212" s="33"/>
      <c r="D212" s="33"/>
      <c r="E212" s="33"/>
      <c r="F212" s="33"/>
      <c r="G212" s="34"/>
      <c r="H212" s="34"/>
      <c r="I212" s="34"/>
      <c r="J212" s="34"/>
      <c r="K212" s="35"/>
      <c r="L212" s="34"/>
      <c r="M212" s="34"/>
      <c r="N212" s="34"/>
      <c r="O212" s="34"/>
      <c r="P212" s="34"/>
      <c r="Q212" s="34"/>
      <c r="R212" s="34"/>
      <c r="S212" s="41"/>
      <c r="T212" s="41"/>
      <c r="U212" s="41"/>
      <c r="V212" s="34"/>
      <c r="W212" s="34"/>
      <c r="X212" s="36"/>
      <c r="Y212" s="37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</row>
    <row r="213" spans="3:139" ht="12.75">
      <c r="C213" s="33"/>
      <c r="D213" s="33"/>
      <c r="E213" s="33"/>
      <c r="F213" s="33"/>
      <c r="G213" s="34"/>
      <c r="H213" s="34"/>
      <c r="I213" s="34"/>
      <c r="J213" s="34"/>
      <c r="K213" s="35"/>
      <c r="L213" s="34"/>
      <c r="M213" s="34"/>
      <c r="N213" s="34"/>
      <c r="O213" s="34"/>
      <c r="P213" s="34"/>
      <c r="Q213" s="34"/>
      <c r="R213" s="34"/>
      <c r="S213" s="41"/>
      <c r="T213" s="41"/>
      <c r="U213" s="41"/>
      <c r="V213" s="34"/>
      <c r="W213" s="34"/>
      <c r="X213" s="36"/>
      <c r="Y213" s="37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</row>
    <row r="214" spans="3:139" ht="12.75">
      <c r="C214" s="33"/>
      <c r="D214" s="33"/>
      <c r="E214" s="33"/>
      <c r="F214" s="33"/>
      <c r="G214" s="34"/>
      <c r="H214" s="34"/>
      <c r="I214" s="34"/>
      <c r="J214" s="34"/>
      <c r="K214" s="35"/>
      <c r="L214" s="34"/>
      <c r="M214" s="34"/>
      <c r="N214" s="34"/>
      <c r="O214" s="34"/>
      <c r="P214" s="34"/>
      <c r="Q214" s="34"/>
      <c r="R214" s="34"/>
      <c r="S214" s="41"/>
      <c r="T214" s="41"/>
      <c r="U214" s="41"/>
      <c r="V214" s="34"/>
      <c r="W214" s="34"/>
      <c r="X214" s="36"/>
      <c r="Y214" s="37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</row>
    <row r="215" spans="3:139" ht="12.75">
      <c r="C215" s="33"/>
      <c r="D215" s="33"/>
      <c r="E215" s="33"/>
      <c r="F215" s="33"/>
      <c r="G215" s="34"/>
      <c r="H215" s="34"/>
      <c r="I215" s="34"/>
      <c r="J215" s="34"/>
      <c r="K215" s="35"/>
      <c r="L215" s="34"/>
      <c r="M215" s="34"/>
      <c r="N215" s="34"/>
      <c r="O215" s="34"/>
      <c r="P215" s="34"/>
      <c r="Q215" s="34"/>
      <c r="R215" s="34"/>
      <c r="S215" s="41"/>
      <c r="T215" s="41"/>
      <c r="U215" s="41"/>
      <c r="V215" s="34"/>
      <c r="W215" s="34"/>
      <c r="X215" s="36"/>
      <c r="Y215" s="37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</row>
    <row r="216" spans="3:139" ht="12.75">
      <c r="C216" s="33"/>
      <c r="D216" s="33"/>
      <c r="E216" s="33"/>
      <c r="F216" s="33"/>
      <c r="G216" s="34"/>
      <c r="H216" s="34"/>
      <c r="I216" s="34"/>
      <c r="J216" s="34"/>
      <c r="K216" s="35"/>
      <c r="L216" s="34"/>
      <c r="M216" s="34"/>
      <c r="N216" s="34"/>
      <c r="O216" s="34"/>
      <c r="P216" s="34"/>
      <c r="Q216" s="34"/>
      <c r="R216" s="34"/>
      <c r="S216" s="41"/>
      <c r="T216" s="41"/>
      <c r="U216" s="41"/>
      <c r="V216" s="34"/>
      <c r="W216" s="34"/>
      <c r="X216" s="36"/>
      <c r="Y216" s="37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</row>
    <row r="217" spans="3:139" ht="12.75">
      <c r="C217" s="33"/>
      <c r="D217" s="33"/>
      <c r="E217" s="33"/>
      <c r="F217" s="33"/>
      <c r="G217" s="34"/>
      <c r="H217" s="34"/>
      <c r="I217" s="34"/>
      <c r="J217" s="34"/>
      <c r="K217" s="35"/>
      <c r="L217" s="34"/>
      <c r="M217" s="34"/>
      <c r="N217" s="34"/>
      <c r="O217" s="34"/>
      <c r="P217" s="34"/>
      <c r="Q217" s="34"/>
      <c r="R217" s="34"/>
      <c r="S217" s="41"/>
      <c r="T217" s="41"/>
      <c r="U217" s="41"/>
      <c r="V217" s="34"/>
      <c r="W217" s="34"/>
      <c r="X217" s="36"/>
      <c r="Y217" s="37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</row>
    <row r="218" spans="3:139" ht="12.75">
      <c r="C218" s="33"/>
      <c r="D218" s="33"/>
      <c r="E218" s="33"/>
      <c r="F218" s="33"/>
      <c r="G218" s="34"/>
      <c r="H218" s="34"/>
      <c r="I218" s="34"/>
      <c r="J218" s="34"/>
      <c r="K218" s="35"/>
      <c r="L218" s="34"/>
      <c r="M218" s="34"/>
      <c r="N218" s="34"/>
      <c r="O218" s="34"/>
      <c r="P218" s="34"/>
      <c r="Q218" s="34"/>
      <c r="R218" s="34"/>
      <c r="S218" s="41"/>
      <c r="T218" s="41"/>
      <c r="U218" s="41"/>
      <c r="V218" s="34"/>
      <c r="W218" s="34"/>
      <c r="X218" s="36"/>
      <c r="Y218" s="37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</row>
    <row r="219" spans="3:139" ht="12.75">
      <c r="C219" s="33"/>
      <c r="D219" s="33"/>
      <c r="E219" s="33"/>
      <c r="F219" s="33"/>
      <c r="G219" s="34"/>
      <c r="H219" s="34"/>
      <c r="I219" s="34"/>
      <c r="J219" s="34"/>
      <c r="K219" s="35"/>
      <c r="L219" s="34"/>
      <c r="M219" s="34"/>
      <c r="N219" s="34"/>
      <c r="O219" s="34"/>
      <c r="P219" s="34"/>
      <c r="Q219" s="34"/>
      <c r="R219" s="34"/>
      <c r="S219" s="41"/>
      <c r="T219" s="41"/>
      <c r="U219" s="41"/>
      <c r="V219" s="34"/>
      <c r="W219" s="34"/>
      <c r="X219" s="36"/>
      <c r="Y219" s="37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</row>
    <row r="220" spans="3:139" ht="12.75">
      <c r="C220" s="33"/>
      <c r="D220" s="33"/>
      <c r="E220" s="33"/>
      <c r="F220" s="33"/>
      <c r="G220" s="34"/>
      <c r="H220" s="34"/>
      <c r="I220" s="34"/>
      <c r="J220" s="34"/>
      <c r="K220" s="35"/>
      <c r="L220" s="34"/>
      <c r="M220" s="34"/>
      <c r="N220" s="34"/>
      <c r="O220" s="34"/>
      <c r="P220" s="34"/>
      <c r="Q220" s="34"/>
      <c r="R220" s="34"/>
      <c r="S220" s="41"/>
      <c r="T220" s="41"/>
      <c r="U220" s="41"/>
      <c r="V220" s="34"/>
      <c r="W220" s="34"/>
      <c r="X220" s="36"/>
      <c r="Y220" s="37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</row>
    <row r="221" spans="3:139" ht="12.75">
      <c r="C221" s="33"/>
      <c r="D221" s="33"/>
      <c r="E221" s="33"/>
      <c r="F221" s="33"/>
      <c r="G221" s="34"/>
      <c r="H221" s="34"/>
      <c r="I221" s="34"/>
      <c r="J221" s="34"/>
      <c r="K221" s="35"/>
      <c r="L221" s="34"/>
      <c r="M221" s="34"/>
      <c r="N221" s="34"/>
      <c r="O221" s="34"/>
      <c r="P221" s="34"/>
      <c r="Q221" s="34"/>
      <c r="R221" s="34"/>
      <c r="S221" s="41"/>
      <c r="T221" s="41"/>
      <c r="U221" s="41"/>
      <c r="V221" s="34"/>
      <c r="W221" s="34"/>
      <c r="X221" s="36"/>
      <c r="Y221" s="37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</row>
    <row r="222" spans="3:139" ht="12.75">
      <c r="C222" s="33"/>
      <c r="D222" s="33"/>
      <c r="E222" s="33"/>
      <c r="F222" s="33"/>
      <c r="G222" s="34"/>
      <c r="H222" s="34"/>
      <c r="I222" s="34"/>
      <c r="J222" s="34"/>
      <c r="K222" s="35"/>
      <c r="L222" s="34"/>
      <c r="M222" s="34"/>
      <c r="N222" s="34"/>
      <c r="O222" s="34"/>
      <c r="P222" s="34"/>
      <c r="Q222" s="34"/>
      <c r="R222" s="34"/>
      <c r="S222" s="41"/>
      <c r="T222" s="41"/>
      <c r="U222" s="41"/>
      <c r="V222" s="34"/>
      <c r="W222" s="34"/>
      <c r="X222" s="36"/>
      <c r="Y222" s="37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</row>
    <row r="223" spans="3:139" ht="12.75">
      <c r="C223" s="33"/>
      <c r="D223" s="33"/>
      <c r="E223" s="33"/>
      <c r="F223" s="33"/>
      <c r="G223" s="34"/>
      <c r="H223" s="34"/>
      <c r="I223" s="34"/>
      <c r="J223" s="34"/>
      <c r="K223" s="35"/>
      <c r="L223" s="34"/>
      <c r="M223" s="34"/>
      <c r="N223" s="34"/>
      <c r="O223" s="34"/>
      <c r="P223" s="34"/>
      <c r="Q223" s="34"/>
      <c r="R223" s="34"/>
      <c r="S223" s="41"/>
      <c r="T223" s="41"/>
      <c r="U223" s="41"/>
      <c r="V223" s="34"/>
      <c r="W223" s="34"/>
      <c r="X223" s="36"/>
      <c r="Y223" s="37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</row>
    <row r="224" spans="3:139" ht="12.75">
      <c r="C224" s="33"/>
      <c r="D224" s="33"/>
      <c r="E224" s="33"/>
      <c r="F224" s="33"/>
      <c r="G224" s="34"/>
      <c r="H224" s="34"/>
      <c r="I224" s="34"/>
      <c r="J224" s="34"/>
      <c r="K224" s="35"/>
      <c r="L224" s="34"/>
      <c r="M224" s="34"/>
      <c r="N224" s="34"/>
      <c r="O224" s="34"/>
      <c r="P224" s="34"/>
      <c r="Q224" s="34"/>
      <c r="R224" s="34"/>
      <c r="S224" s="41"/>
      <c r="T224" s="41"/>
      <c r="U224" s="41"/>
      <c r="V224" s="34"/>
      <c r="W224" s="34"/>
      <c r="X224" s="36"/>
      <c r="Y224" s="37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</row>
    <row r="225" spans="3:139" ht="12.75">
      <c r="C225" s="33"/>
      <c r="D225" s="33"/>
      <c r="E225" s="33"/>
      <c r="F225" s="33"/>
      <c r="G225" s="34"/>
      <c r="H225" s="34"/>
      <c r="I225" s="34"/>
      <c r="J225" s="34"/>
      <c r="K225" s="35"/>
      <c r="L225" s="34"/>
      <c r="M225" s="34"/>
      <c r="N225" s="34"/>
      <c r="O225" s="34"/>
      <c r="P225" s="34"/>
      <c r="Q225" s="34"/>
      <c r="R225" s="34"/>
      <c r="S225" s="41"/>
      <c r="T225" s="41"/>
      <c r="U225" s="41"/>
      <c r="V225" s="34"/>
      <c r="W225" s="34"/>
      <c r="X225" s="36"/>
      <c r="Y225" s="37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</row>
    <row r="226" spans="3:139" ht="12.75">
      <c r="C226" s="33"/>
      <c r="D226" s="33"/>
      <c r="E226" s="33"/>
      <c r="F226" s="33"/>
      <c r="G226" s="34"/>
      <c r="H226" s="34"/>
      <c r="I226" s="34"/>
      <c r="J226" s="34"/>
      <c r="K226" s="35"/>
      <c r="L226" s="34"/>
      <c r="M226" s="34"/>
      <c r="N226" s="34"/>
      <c r="O226" s="34"/>
      <c r="P226" s="34"/>
      <c r="Q226" s="34"/>
      <c r="R226" s="34"/>
      <c r="S226" s="41"/>
      <c r="T226" s="41"/>
      <c r="U226" s="41"/>
      <c r="V226" s="34"/>
      <c r="W226" s="34"/>
      <c r="X226" s="36"/>
      <c r="Y226" s="37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</row>
    <row r="227" spans="3:139" ht="12.75">
      <c r="C227" s="33"/>
      <c r="D227" s="33"/>
      <c r="E227" s="33"/>
      <c r="F227" s="33"/>
      <c r="G227" s="34"/>
      <c r="H227" s="34"/>
      <c r="I227" s="34"/>
      <c r="J227" s="34"/>
      <c r="K227" s="35"/>
      <c r="L227" s="34"/>
      <c r="M227" s="34"/>
      <c r="N227" s="34"/>
      <c r="O227" s="34"/>
      <c r="P227" s="34"/>
      <c r="Q227" s="34"/>
      <c r="R227" s="34"/>
      <c r="S227" s="41"/>
      <c r="T227" s="41"/>
      <c r="U227" s="41"/>
      <c r="V227" s="34"/>
      <c r="W227" s="34"/>
      <c r="X227" s="36"/>
      <c r="Y227" s="37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</row>
    <row r="228" spans="3:139" ht="12.75">
      <c r="C228" s="33"/>
      <c r="D228" s="33"/>
      <c r="E228" s="33"/>
      <c r="F228" s="33"/>
      <c r="G228" s="34"/>
      <c r="H228" s="34"/>
      <c r="I228" s="34"/>
      <c r="J228" s="34"/>
      <c r="K228" s="35"/>
      <c r="L228" s="34"/>
      <c r="M228" s="34"/>
      <c r="N228" s="34"/>
      <c r="O228" s="34"/>
      <c r="P228" s="34"/>
      <c r="Q228" s="34"/>
      <c r="R228" s="34"/>
      <c r="S228" s="41"/>
      <c r="T228" s="41"/>
      <c r="U228" s="41"/>
      <c r="V228" s="34"/>
      <c r="W228" s="34"/>
      <c r="X228" s="36"/>
      <c r="Y228" s="37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</row>
    <row r="229" spans="3:139" ht="12.75">
      <c r="C229" s="33"/>
      <c r="D229" s="33"/>
      <c r="E229" s="33"/>
      <c r="F229" s="33"/>
      <c r="G229" s="34"/>
      <c r="H229" s="34"/>
      <c r="I229" s="34"/>
      <c r="J229" s="34"/>
      <c r="K229" s="35"/>
      <c r="L229" s="34"/>
      <c r="M229" s="34"/>
      <c r="N229" s="34"/>
      <c r="O229" s="34"/>
      <c r="P229" s="34"/>
      <c r="Q229" s="34"/>
      <c r="R229" s="34"/>
      <c r="S229" s="41"/>
      <c r="T229" s="41"/>
      <c r="U229" s="41"/>
      <c r="V229" s="34"/>
      <c r="W229" s="34"/>
      <c r="X229" s="36"/>
      <c r="Y229" s="37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</row>
    <row r="230" spans="3:139" ht="12.75">
      <c r="C230" s="33"/>
      <c r="D230" s="33"/>
      <c r="E230" s="33"/>
      <c r="F230" s="33"/>
      <c r="G230" s="34"/>
      <c r="H230" s="34"/>
      <c r="I230" s="34"/>
      <c r="J230" s="34"/>
      <c r="K230" s="35"/>
      <c r="L230" s="34"/>
      <c r="M230" s="34"/>
      <c r="N230" s="34"/>
      <c r="O230" s="34"/>
      <c r="P230" s="34"/>
      <c r="Q230" s="34"/>
      <c r="R230" s="34"/>
      <c r="S230" s="41"/>
      <c r="T230" s="41"/>
      <c r="U230" s="41"/>
      <c r="V230" s="34"/>
      <c r="W230" s="34"/>
      <c r="X230" s="36"/>
      <c r="Y230" s="37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</row>
    <row r="231" spans="3:139" ht="12.75">
      <c r="C231" s="33"/>
      <c r="D231" s="33"/>
      <c r="E231" s="33"/>
      <c r="F231" s="33"/>
      <c r="G231" s="34"/>
      <c r="H231" s="34"/>
      <c r="I231" s="34"/>
      <c r="J231" s="34"/>
      <c r="K231" s="35"/>
      <c r="L231" s="34"/>
      <c r="M231" s="34"/>
      <c r="N231" s="34"/>
      <c r="O231" s="34"/>
      <c r="P231" s="34"/>
      <c r="Q231" s="34"/>
      <c r="R231" s="34"/>
      <c r="S231" s="41"/>
      <c r="T231" s="41"/>
      <c r="U231" s="41"/>
      <c r="V231" s="34"/>
      <c r="W231" s="34"/>
      <c r="X231" s="36"/>
      <c r="Y231" s="37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</row>
    <row r="232" spans="3:139" ht="12.75">
      <c r="C232" s="33"/>
      <c r="D232" s="33"/>
      <c r="E232" s="33"/>
      <c r="F232" s="33"/>
      <c r="G232" s="34"/>
      <c r="H232" s="34"/>
      <c r="I232" s="34"/>
      <c r="J232" s="34"/>
      <c r="K232" s="35"/>
      <c r="L232" s="34"/>
      <c r="M232" s="34"/>
      <c r="N232" s="34"/>
      <c r="O232" s="34"/>
      <c r="P232" s="34"/>
      <c r="Q232" s="34"/>
      <c r="R232" s="34"/>
      <c r="S232" s="41"/>
      <c r="T232" s="41"/>
      <c r="U232" s="41"/>
      <c r="V232" s="34"/>
      <c r="W232" s="34"/>
      <c r="X232" s="36"/>
      <c r="Y232" s="37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</row>
    <row r="233" spans="3:139" ht="12.75">
      <c r="C233" s="33"/>
      <c r="D233" s="33"/>
      <c r="E233" s="33"/>
      <c r="F233" s="33"/>
      <c r="G233" s="34"/>
      <c r="H233" s="34"/>
      <c r="I233" s="34"/>
      <c r="J233" s="34"/>
      <c r="K233" s="35"/>
      <c r="L233" s="34"/>
      <c r="M233" s="34"/>
      <c r="N233" s="34"/>
      <c r="O233" s="34"/>
      <c r="P233" s="34"/>
      <c r="Q233" s="34"/>
      <c r="R233" s="34"/>
      <c r="S233" s="41"/>
      <c r="T233" s="41"/>
      <c r="U233" s="41"/>
      <c r="V233" s="34"/>
      <c r="W233" s="34"/>
      <c r="X233" s="36"/>
      <c r="Y233" s="37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</row>
    <row r="234" spans="3:139" ht="12.75">
      <c r="C234" s="33"/>
      <c r="D234" s="33"/>
      <c r="E234" s="33"/>
      <c r="F234" s="33"/>
      <c r="G234" s="34"/>
      <c r="H234" s="34"/>
      <c r="I234" s="34"/>
      <c r="J234" s="34"/>
      <c r="K234" s="35"/>
      <c r="L234" s="34"/>
      <c r="M234" s="34"/>
      <c r="N234" s="34"/>
      <c r="O234" s="34"/>
      <c r="P234" s="34"/>
      <c r="Q234" s="34"/>
      <c r="R234" s="34"/>
      <c r="S234" s="41"/>
      <c r="T234" s="41"/>
      <c r="U234" s="41"/>
      <c r="V234" s="34"/>
      <c r="W234" s="34"/>
      <c r="X234" s="36"/>
      <c r="Y234" s="37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</row>
    <row r="235" spans="3:139" ht="12.75">
      <c r="C235" s="33"/>
      <c r="D235" s="33"/>
      <c r="E235" s="33"/>
      <c r="F235" s="33"/>
      <c r="G235" s="34"/>
      <c r="H235" s="34"/>
      <c r="I235" s="34"/>
      <c r="J235" s="34"/>
      <c r="K235" s="35"/>
      <c r="L235" s="34"/>
      <c r="M235" s="34"/>
      <c r="N235" s="34"/>
      <c r="O235" s="34"/>
      <c r="P235" s="34"/>
      <c r="Q235" s="34"/>
      <c r="R235" s="34"/>
      <c r="S235" s="41"/>
      <c r="T235" s="41"/>
      <c r="U235" s="41"/>
      <c r="V235" s="34"/>
      <c r="W235" s="34"/>
      <c r="X235" s="36"/>
      <c r="Y235" s="37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</row>
    <row r="236" spans="3:139" ht="12.75">
      <c r="C236" s="33"/>
      <c r="D236" s="33"/>
      <c r="E236" s="33"/>
      <c r="F236" s="33"/>
      <c r="G236" s="34"/>
      <c r="H236" s="34"/>
      <c r="I236" s="34"/>
      <c r="J236" s="34"/>
      <c r="K236" s="35"/>
      <c r="L236" s="34"/>
      <c r="M236" s="34"/>
      <c r="N236" s="34"/>
      <c r="O236" s="34"/>
      <c r="P236" s="34"/>
      <c r="Q236" s="34"/>
      <c r="R236" s="34"/>
      <c r="S236" s="41"/>
      <c r="T236" s="41"/>
      <c r="U236" s="41"/>
      <c r="V236" s="34"/>
      <c r="W236" s="34"/>
      <c r="X236" s="36"/>
      <c r="Y236" s="37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</row>
    <row r="237" spans="3:139" ht="12.75">
      <c r="C237" s="33"/>
      <c r="D237" s="33"/>
      <c r="E237" s="33"/>
      <c r="F237" s="33"/>
      <c r="G237" s="34"/>
      <c r="H237" s="34"/>
      <c r="I237" s="34"/>
      <c r="J237" s="34"/>
      <c r="K237" s="35"/>
      <c r="L237" s="34"/>
      <c r="M237" s="34"/>
      <c r="N237" s="34"/>
      <c r="O237" s="34"/>
      <c r="P237" s="34"/>
      <c r="Q237" s="34"/>
      <c r="R237" s="34"/>
      <c r="S237" s="41"/>
      <c r="T237" s="41"/>
      <c r="U237" s="41"/>
      <c r="V237" s="34"/>
      <c r="W237" s="34"/>
      <c r="X237" s="36"/>
      <c r="Y237" s="37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</row>
    <row r="238" spans="3:139" ht="12.75">
      <c r="C238" s="33"/>
      <c r="D238" s="33"/>
      <c r="E238" s="33"/>
      <c r="F238" s="33"/>
      <c r="G238" s="34"/>
      <c r="H238" s="34"/>
      <c r="I238" s="34"/>
      <c r="J238" s="34"/>
      <c r="K238" s="35"/>
      <c r="L238" s="34"/>
      <c r="M238" s="34"/>
      <c r="N238" s="34"/>
      <c r="O238" s="34"/>
      <c r="P238" s="34"/>
      <c r="Q238" s="34"/>
      <c r="R238" s="34"/>
      <c r="S238" s="41"/>
      <c r="T238" s="41"/>
      <c r="U238" s="41"/>
      <c r="V238" s="34"/>
      <c r="W238" s="34"/>
      <c r="X238" s="36"/>
      <c r="Y238" s="37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</row>
    <row r="239" spans="3:139" ht="12.75">
      <c r="C239" s="33"/>
      <c r="D239" s="33"/>
      <c r="E239" s="33"/>
      <c r="F239" s="33"/>
      <c r="G239" s="34"/>
      <c r="H239" s="34"/>
      <c r="I239" s="34"/>
      <c r="J239" s="34"/>
      <c r="K239" s="35"/>
      <c r="L239" s="34"/>
      <c r="M239" s="34"/>
      <c r="N239" s="34"/>
      <c r="O239" s="34"/>
      <c r="P239" s="34"/>
      <c r="Q239" s="34"/>
      <c r="R239" s="34"/>
      <c r="S239" s="41"/>
      <c r="T239" s="41"/>
      <c r="U239" s="41"/>
      <c r="V239" s="34"/>
      <c r="W239" s="34"/>
      <c r="X239" s="36"/>
      <c r="Y239" s="37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</row>
    <row r="240" spans="3:139" ht="12.75">
      <c r="C240" s="33"/>
      <c r="D240" s="33"/>
      <c r="E240" s="33"/>
      <c r="F240" s="33"/>
      <c r="G240" s="34"/>
      <c r="H240" s="34"/>
      <c r="I240" s="34"/>
      <c r="J240" s="34"/>
      <c r="K240" s="35"/>
      <c r="L240" s="34"/>
      <c r="M240" s="34"/>
      <c r="N240" s="34"/>
      <c r="O240" s="34"/>
      <c r="P240" s="34"/>
      <c r="Q240" s="34"/>
      <c r="R240" s="34"/>
      <c r="S240" s="41"/>
      <c r="T240" s="41"/>
      <c r="U240" s="41"/>
      <c r="V240" s="34"/>
      <c r="W240" s="34"/>
      <c r="X240" s="36"/>
      <c r="Y240" s="37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</row>
    <row r="241" spans="3:139" ht="12.75">
      <c r="C241" s="33"/>
      <c r="D241" s="33"/>
      <c r="E241" s="33"/>
      <c r="F241" s="33"/>
      <c r="G241" s="34"/>
      <c r="H241" s="34"/>
      <c r="I241" s="34"/>
      <c r="J241" s="34"/>
      <c r="K241" s="35"/>
      <c r="L241" s="34"/>
      <c r="M241" s="34"/>
      <c r="N241" s="34"/>
      <c r="O241" s="34"/>
      <c r="P241" s="34"/>
      <c r="Q241" s="34"/>
      <c r="R241" s="34"/>
      <c r="S241" s="41"/>
      <c r="T241" s="41"/>
      <c r="U241" s="41"/>
      <c r="V241" s="34"/>
      <c r="W241" s="34"/>
      <c r="X241" s="36"/>
      <c r="Y241" s="37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</row>
    <row r="242" spans="3:139" ht="12.75">
      <c r="C242" s="33"/>
      <c r="D242" s="33"/>
      <c r="E242" s="33"/>
      <c r="F242" s="33"/>
      <c r="G242" s="34"/>
      <c r="H242" s="34"/>
      <c r="I242" s="34"/>
      <c r="J242" s="34"/>
      <c r="K242" s="35"/>
      <c r="L242" s="34"/>
      <c r="M242" s="34"/>
      <c r="N242" s="34"/>
      <c r="O242" s="34"/>
      <c r="P242" s="34"/>
      <c r="Q242" s="34"/>
      <c r="R242" s="34"/>
      <c r="S242" s="41"/>
      <c r="T242" s="41"/>
      <c r="U242" s="41"/>
      <c r="V242" s="34"/>
      <c r="W242" s="34"/>
      <c r="X242" s="36"/>
      <c r="Y242" s="37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</row>
    <row r="243" spans="3:139" ht="12.75">
      <c r="C243" s="33"/>
      <c r="D243" s="33"/>
      <c r="E243" s="33"/>
      <c r="F243" s="33"/>
      <c r="G243" s="34"/>
      <c r="H243" s="34"/>
      <c r="I243" s="34"/>
      <c r="J243" s="34"/>
      <c r="K243" s="35"/>
      <c r="L243" s="34"/>
      <c r="M243" s="34"/>
      <c r="N243" s="34"/>
      <c r="O243" s="34"/>
      <c r="P243" s="34"/>
      <c r="Q243" s="34"/>
      <c r="R243" s="34"/>
      <c r="S243" s="41"/>
      <c r="T243" s="41"/>
      <c r="U243" s="41"/>
      <c r="V243" s="34"/>
      <c r="W243" s="34"/>
      <c r="X243" s="36"/>
      <c r="Y243" s="37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</row>
    <row r="244" spans="3:139" ht="12.75">
      <c r="C244" s="33"/>
      <c r="D244" s="33"/>
      <c r="E244" s="33"/>
      <c r="F244" s="33"/>
      <c r="G244" s="34"/>
      <c r="H244" s="34"/>
      <c r="I244" s="34"/>
      <c r="J244" s="34"/>
      <c r="K244" s="35"/>
      <c r="L244" s="34"/>
      <c r="M244" s="34"/>
      <c r="N244" s="34"/>
      <c r="O244" s="34"/>
      <c r="P244" s="34"/>
      <c r="Q244" s="34"/>
      <c r="R244" s="34"/>
      <c r="S244" s="41"/>
      <c r="T244" s="41"/>
      <c r="U244" s="41"/>
      <c r="V244" s="34"/>
      <c r="W244" s="34"/>
      <c r="X244" s="36"/>
      <c r="Y244" s="37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</row>
    <row r="245" spans="3:139" ht="12.75">
      <c r="C245" s="33"/>
      <c r="D245" s="33"/>
      <c r="E245" s="33"/>
      <c r="F245" s="33"/>
      <c r="G245" s="34"/>
      <c r="H245" s="34"/>
      <c r="I245" s="34"/>
      <c r="J245" s="34"/>
      <c r="K245" s="35"/>
      <c r="L245" s="34"/>
      <c r="M245" s="34"/>
      <c r="N245" s="34"/>
      <c r="O245" s="34"/>
      <c r="P245" s="34"/>
      <c r="Q245" s="34"/>
      <c r="R245" s="34"/>
      <c r="S245" s="41"/>
      <c r="T245" s="41"/>
      <c r="U245" s="41"/>
      <c r="V245" s="34"/>
      <c r="W245" s="34"/>
      <c r="X245" s="36"/>
      <c r="Y245" s="37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</row>
    <row r="246" spans="3:139" ht="12.75">
      <c r="C246" s="33"/>
      <c r="D246" s="33"/>
      <c r="E246" s="33"/>
      <c r="F246" s="33"/>
      <c r="G246" s="34"/>
      <c r="H246" s="34"/>
      <c r="I246" s="34"/>
      <c r="J246" s="34"/>
      <c r="K246" s="35"/>
      <c r="L246" s="34"/>
      <c r="M246" s="34"/>
      <c r="N246" s="34"/>
      <c r="O246" s="34"/>
      <c r="P246" s="34"/>
      <c r="Q246" s="34"/>
      <c r="R246" s="34"/>
      <c r="S246" s="41"/>
      <c r="T246" s="41"/>
      <c r="U246" s="41"/>
      <c r="V246" s="34"/>
      <c r="W246" s="34"/>
      <c r="X246" s="36"/>
      <c r="Y246" s="37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</row>
    <row r="247" spans="3:139" ht="12.75">
      <c r="C247" s="33"/>
      <c r="D247" s="33"/>
      <c r="E247" s="33"/>
      <c r="F247" s="33"/>
      <c r="G247" s="34"/>
      <c r="H247" s="34"/>
      <c r="I247" s="34"/>
      <c r="J247" s="34"/>
      <c r="K247" s="35"/>
      <c r="L247" s="34"/>
      <c r="M247" s="34"/>
      <c r="N247" s="34"/>
      <c r="O247" s="34"/>
      <c r="P247" s="34"/>
      <c r="Q247" s="34"/>
      <c r="R247" s="34"/>
      <c r="S247" s="41"/>
      <c r="T247" s="41"/>
      <c r="U247" s="41"/>
      <c r="V247" s="34"/>
      <c r="W247" s="34"/>
      <c r="X247" s="36"/>
      <c r="Y247" s="37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</row>
    <row r="248" spans="3:139" ht="12.75">
      <c r="C248" s="33"/>
      <c r="D248" s="33"/>
      <c r="E248" s="33"/>
      <c r="F248" s="33"/>
      <c r="G248" s="34"/>
      <c r="H248" s="34"/>
      <c r="I248" s="34"/>
      <c r="J248" s="34"/>
      <c r="K248" s="35"/>
      <c r="L248" s="34"/>
      <c r="M248" s="34"/>
      <c r="N248" s="34"/>
      <c r="O248" s="34"/>
      <c r="P248" s="34"/>
      <c r="Q248" s="34"/>
      <c r="R248" s="34"/>
      <c r="S248" s="41"/>
      <c r="T248" s="41"/>
      <c r="U248" s="41"/>
      <c r="V248" s="34"/>
      <c r="W248" s="34"/>
      <c r="X248" s="36"/>
      <c r="Y248" s="37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</row>
    <row r="249" spans="3:139" ht="12.75">
      <c r="C249" s="33"/>
      <c r="D249" s="33"/>
      <c r="E249" s="33"/>
      <c r="F249" s="33"/>
      <c r="G249" s="34"/>
      <c r="H249" s="34"/>
      <c r="I249" s="34"/>
      <c r="J249" s="34"/>
      <c r="K249" s="35"/>
      <c r="L249" s="34"/>
      <c r="M249" s="34"/>
      <c r="N249" s="34"/>
      <c r="O249" s="34"/>
      <c r="P249" s="34"/>
      <c r="Q249" s="34"/>
      <c r="R249" s="34"/>
      <c r="S249" s="41"/>
      <c r="T249" s="41"/>
      <c r="U249" s="41"/>
      <c r="V249" s="34"/>
      <c r="W249" s="34"/>
      <c r="X249" s="36"/>
      <c r="Y249" s="37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</row>
    <row r="250" spans="3:139" ht="12.75">
      <c r="C250" s="33"/>
      <c r="D250" s="33"/>
      <c r="E250" s="33"/>
      <c r="F250" s="33"/>
      <c r="G250" s="34"/>
      <c r="H250" s="34"/>
      <c r="I250" s="34"/>
      <c r="J250" s="34"/>
      <c r="K250" s="35"/>
      <c r="L250" s="34"/>
      <c r="M250" s="34"/>
      <c r="N250" s="34"/>
      <c r="O250" s="34"/>
      <c r="P250" s="34"/>
      <c r="Q250" s="34"/>
      <c r="R250" s="34"/>
      <c r="S250" s="41"/>
      <c r="T250" s="41"/>
      <c r="U250" s="41"/>
      <c r="V250" s="34"/>
      <c r="W250" s="34"/>
      <c r="X250" s="36"/>
      <c r="Y250" s="37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</row>
    <row r="251" spans="3:139" ht="12.75">
      <c r="C251" s="33"/>
      <c r="D251" s="33"/>
      <c r="E251" s="33"/>
      <c r="F251" s="33"/>
      <c r="G251" s="34"/>
      <c r="H251" s="34"/>
      <c r="I251" s="34"/>
      <c r="J251" s="34"/>
      <c r="K251" s="35"/>
      <c r="L251" s="34"/>
      <c r="M251" s="34"/>
      <c r="N251" s="34"/>
      <c r="O251" s="34"/>
      <c r="P251" s="34"/>
      <c r="Q251" s="34"/>
      <c r="R251" s="34"/>
      <c r="S251" s="41"/>
      <c r="T251" s="41"/>
      <c r="U251" s="41"/>
      <c r="V251" s="34"/>
      <c r="W251" s="34"/>
      <c r="X251" s="36"/>
      <c r="Y251" s="37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</row>
    <row r="252" spans="3:139" ht="12.75">
      <c r="C252" s="33"/>
      <c r="D252" s="33"/>
      <c r="E252" s="33"/>
      <c r="F252" s="33"/>
      <c r="G252" s="34"/>
      <c r="H252" s="34"/>
      <c r="I252" s="34"/>
      <c r="J252" s="34"/>
      <c r="K252" s="35"/>
      <c r="L252" s="34"/>
      <c r="M252" s="34"/>
      <c r="N252" s="34"/>
      <c r="O252" s="34"/>
      <c r="P252" s="34"/>
      <c r="Q252" s="34"/>
      <c r="R252" s="34"/>
      <c r="S252" s="41"/>
      <c r="T252" s="41"/>
      <c r="U252" s="41"/>
      <c r="V252" s="34"/>
      <c r="W252" s="34"/>
      <c r="X252" s="36"/>
      <c r="Y252" s="37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</row>
    <row r="253" spans="3:139" ht="12.75">
      <c r="C253" s="33"/>
      <c r="D253" s="33"/>
      <c r="E253" s="33"/>
      <c r="F253" s="33"/>
      <c r="G253" s="34"/>
      <c r="H253" s="34"/>
      <c r="I253" s="34"/>
      <c r="J253" s="34"/>
      <c r="K253" s="35"/>
      <c r="L253" s="34"/>
      <c r="M253" s="34"/>
      <c r="N253" s="34"/>
      <c r="O253" s="34"/>
      <c r="P253" s="34"/>
      <c r="Q253" s="34"/>
      <c r="R253" s="34"/>
      <c r="S253" s="41"/>
      <c r="T253" s="41"/>
      <c r="U253" s="41"/>
      <c r="V253" s="34"/>
      <c r="W253" s="34"/>
      <c r="X253" s="36"/>
      <c r="Y253" s="37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</row>
    <row r="254" spans="3:139" ht="12.75">
      <c r="C254" s="33"/>
      <c r="D254" s="33"/>
      <c r="E254" s="33"/>
      <c r="F254" s="33"/>
      <c r="G254" s="34"/>
      <c r="H254" s="34"/>
      <c r="I254" s="34"/>
      <c r="J254" s="34"/>
      <c r="K254" s="35"/>
      <c r="L254" s="34"/>
      <c r="M254" s="34"/>
      <c r="N254" s="34"/>
      <c r="O254" s="34"/>
      <c r="P254" s="34"/>
      <c r="Q254" s="34"/>
      <c r="R254" s="34"/>
      <c r="S254" s="41"/>
      <c r="T254" s="41"/>
      <c r="U254" s="41"/>
      <c r="V254" s="34"/>
      <c r="W254" s="34"/>
      <c r="X254" s="36"/>
      <c r="Y254" s="37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</row>
    <row r="255" spans="3:139" ht="12.75">
      <c r="C255" s="33"/>
      <c r="D255" s="33"/>
      <c r="E255" s="33"/>
      <c r="F255" s="33"/>
      <c r="G255" s="34"/>
      <c r="H255" s="34"/>
      <c r="I255" s="34"/>
      <c r="J255" s="34"/>
      <c r="K255" s="35"/>
      <c r="L255" s="34"/>
      <c r="M255" s="34"/>
      <c r="N255" s="34"/>
      <c r="O255" s="34"/>
      <c r="P255" s="34"/>
      <c r="Q255" s="34"/>
      <c r="R255" s="34"/>
      <c r="S255" s="41"/>
      <c r="T255" s="41"/>
      <c r="U255" s="41"/>
      <c r="V255" s="34"/>
      <c r="W255" s="34"/>
      <c r="X255" s="36"/>
      <c r="Y255" s="37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</row>
    <row r="256" spans="3:139" ht="12.75">
      <c r="C256" s="33"/>
      <c r="D256" s="33"/>
      <c r="E256" s="33"/>
      <c r="F256" s="33"/>
      <c r="G256" s="34"/>
      <c r="H256" s="34"/>
      <c r="I256" s="34"/>
      <c r="J256" s="34"/>
      <c r="K256" s="35"/>
      <c r="L256" s="34"/>
      <c r="M256" s="34"/>
      <c r="N256" s="34"/>
      <c r="O256" s="34"/>
      <c r="P256" s="34"/>
      <c r="Q256" s="34"/>
      <c r="R256" s="34"/>
      <c r="S256" s="41"/>
      <c r="T256" s="41"/>
      <c r="U256" s="41"/>
      <c r="V256" s="34"/>
      <c r="W256" s="34"/>
      <c r="X256" s="36"/>
      <c r="Y256" s="37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</row>
    <row r="257" spans="3:139" ht="12.75">
      <c r="C257" s="33"/>
      <c r="D257" s="33"/>
      <c r="E257" s="33"/>
      <c r="F257" s="33"/>
      <c r="G257" s="34"/>
      <c r="H257" s="34"/>
      <c r="I257" s="34"/>
      <c r="J257" s="34"/>
      <c r="K257" s="35"/>
      <c r="L257" s="34"/>
      <c r="M257" s="34"/>
      <c r="N257" s="34"/>
      <c r="O257" s="34"/>
      <c r="P257" s="34"/>
      <c r="Q257" s="34"/>
      <c r="R257" s="34"/>
      <c r="S257" s="41"/>
      <c r="T257" s="41"/>
      <c r="U257" s="41"/>
      <c r="V257" s="34"/>
      <c r="W257" s="34"/>
      <c r="X257" s="36"/>
      <c r="Y257" s="37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</row>
    <row r="258" spans="3:139" ht="12.75">
      <c r="C258" s="33"/>
      <c r="D258" s="33"/>
      <c r="E258" s="33"/>
      <c r="F258" s="33"/>
      <c r="G258" s="34"/>
      <c r="H258" s="34"/>
      <c r="I258" s="34"/>
      <c r="J258" s="34"/>
      <c r="K258" s="35"/>
      <c r="L258" s="34"/>
      <c r="M258" s="34"/>
      <c r="N258" s="34"/>
      <c r="O258" s="34"/>
      <c r="P258" s="34"/>
      <c r="Q258" s="34"/>
      <c r="R258" s="34"/>
      <c r="S258" s="41"/>
      <c r="T258" s="41"/>
      <c r="U258" s="41"/>
      <c r="V258" s="34"/>
      <c r="W258" s="34"/>
      <c r="X258" s="36"/>
      <c r="Y258" s="37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</row>
    <row r="259" spans="3:139" ht="12.75">
      <c r="C259" s="33"/>
      <c r="D259" s="33"/>
      <c r="E259" s="33"/>
      <c r="F259" s="33"/>
      <c r="G259" s="34"/>
      <c r="H259" s="34"/>
      <c r="I259" s="34"/>
      <c r="J259" s="34"/>
      <c r="K259" s="35"/>
      <c r="L259" s="34"/>
      <c r="M259" s="34"/>
      <c r="N259" s="34"/>
      <c r="O259" s="34"/>
      <c r="P259" s="34"/>
      <c r="Q259" s="34"/>
      <c r="R259" s="34"/>
      <c r="S259" s="41"/>
      <c r="T259" s="41"/>
      <c r="U259" s="41"/>
      <c r="V259" s="34"/>
      <c r="W259" s="34"/>
      <c r="X259" s="36"/>
      <c r="Y259" s="37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</row>
    <row r="260" spans="3:139" ht="12.75">
      <c r="C260" s="33"/>
      <c r="D260" s="33"/>
      <c r="E260" s="33"/>
      <c r="F260" s="33"/>
      <c r="G260" s="34"/>
      <c r="H260" s="34"/>
      <c r="I260" s="34"/>
      <c r="J260" s="34"/>
      <c r="K260" s="35"/>
      <c r="L260" s="34"/>
      <c r="M260" s="34"/>
      <c r="N260" s="34"/>
      <c r="O260" s="34"/>
      <c r="P260" s="34"/>
      <c r="Q260" s="34"/>
      <c r="R260" s="34"/>
      <c r="S260" s="41"/>
      <c r="T260" s="41"/>
      <c r="U260" s="41"/>
      <c r="V260" s="34"/>
      <c r="W260" s="34"/>
      <c r="X260" s="36"/>
      <c r="Y260" s="37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</row>
    <row r="261" spans="3:139" ht="12.75">
      <c r="C261" s="33"/>
      <c r="D261" s="33"/>
      <c r="E261" s="33"/>
      <c r="F261" s="33"/>
      <c r="G261" s="34"/>
      <c r="H261" s="34"/>
      <c r="I261" s="34"/>
      <c r="J261" s="34"/>
      <c r="K261" s="35"/>
      <c r="L261" s="34"/>
      <c r="M261" s="34"/>
      <c r="N261" s="34"/>
      <c r="O261" s="34"/>
      <c r="P261" s="34"/>
      <c r="Q261" s="34"/>
      <c r="R261" s="34"/>
      <c r="S261" s="41"/>
      <c r="T261" s="41"/>
      <c r="U261" s="41"/>
      <c r="V261" s="34"/>
      <c r="W261" s="34"/>
      <c r="X261" s="36"/>
      <c r="Y261" s="37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</row>
    <row r="262" spans="3:139" ht="12.75">
      <c r="C262" s="33"/>
      <c r="D262" s="33"/>
      <c r="E262" s="33"/>
      <c r="F262" s="33"/>
      <c r="G262" s="34"/>
      <c r="H262" s="34"/>
      <c r="I262" s="34"/>
      <c r="J262" s="34"/>
      <c r="K262" s="35"/>
      <c r="L262" s="34"/>
      <c r="M262" s="34"/>
      <c r="N262" s="34"/>
      <c r="O262" s="34"/>
      <c r="P262" s="34"/>
      <c r="Q262" s="34"/>
      <c r="R262" s="34"/>
      <c r="S262" s="41"/>
      <c r="T262" s="41"/>
      <c r="U262" s="41"/>
      <c r="V262" s="34"/>
      <c r="W262" s="34"/>
      <c r="X262" s="36"/>
      <c r="Y262" s="37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</row>
    <row r="263" spans="3:139" ht="12.75">
      <c r="C263" s="33"/>
      <c r="D263" s="33"/>
      <c r="E263" s="33"/>
      <c r="F263" s="33"/>
      <c r="G263" s="34"/>
      <c r="H263" s="34"/>
      <c r="I263" s="34"/>
      <c r="J263" s="34"/>
      <c r="K263" s="35"/>
      <c r="L263" s="34"/>
      <c r="M263" s="34"/>
      <c r="N263" s="34"/>
      <c r="O263" s="34"/>
      <c r="P263" s="34"/>
      <c r="Q263" s="34"/>
      <c r="R263" s="34"/>
      <c r="S263" s="41"/>
      <c r="T263" s="41"/>
      <c r="U263" s="41"/>
      <c r="V263" s="34"/>
      <c r="W263" s="34"/>
      <c r="X263" s="36"/>
      <c r="Y263" s="37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</row>
    <row r="264" spans="3:139" ht="12.75">
      <c r="C264" s="33"/>
      <c r="D264" s="33"/>
      <c r="E264" s="33"/>
      <c r="F264" s="33"/>
      <c r="G264" s="34"/>
      <c r="H264" s="34"/>
      <c r="I264" s="34"/>
      <c r="J264" s="34"/>
      <c r="K264" s="35"/>
      <c r="L264" s="34"/>
      <c r="M264" s="34"/>
      <c r="N264" s="34"/>
      <c r="O264" s="34"/>
      <c r="P264" s="34"/>
      <c r="Q264" s="34"/>
      <c r="R264" s="34"/>
      <c r="S264" s="41"/>
      <c r="T264" s="41"/>
      <c r="U264" s="41"/>
      <c r="V264" s="34"/>
      <c r="W264" s="34"/>
      <c r="X264" s="36"/>
      <c r="Y264" s="37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</row>
    <row r="265" spans="3:139" ht="12.75">
      <c r="C265" s="33"/>
      <c r="D265" s="33"/>
      <c r="E265" s="33"/>
      <c r="F265" s="33"/>
      <c r="G265" s="34"/>
      <c r="H265" s="34"/>
      <c r="I265" s="34"/>
      <c r="J265" s="34"/>
      <c r="K265" s="35"/>
      <c r="L265" s="34"/>
      <c r="M265" s="34"/>
      <c r="N265" s="34"/>
      <c r="O265" s="34"/>
      <c r="P265" s="34"/>
      <c r="Q265" s="34"/>
      <c r="R265" s="34"/>
      <c r="S265" s="41"/>
      <c r="T265" s="41"/>
      <c r="U265" s="41"/>
      <c r="V265" s="34"/>
      <c r="W265" s="34"/>
      <c r="X265" s="36"/>
      <c r="Y265" s="37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</row>
    <row r="266" spans="3:139" ht="12.75">
      <c r="C266" s="33"/>
      <c r="D266" s="33"/>
      <c r="E266" s="33"/>
      <c r="F266" s="33"/>
      <c r="G266" s="34"/>
      <c r="H266" s="34"/>
      <c r="I266" s="34"/>
      <c r="J266" s="34"/>
      <c r="K266" s="35"/>
      <c r="L266" s="34"/>
      <c r="M266" s="34"/>
      <c r="N266" s="34"/>
      <c r="O266" s="34"/>
      <c r="P266" s="34"/>
      <c r="Q266" s="34"/>
      <c r="R266" s="34"/>
      <c r="S266" s="41"/>
      <c r="T266" s="41"/>
      <c r="U266" s="41"/>
      <c r="V266" s="34"/>
      <c r="W266" s="34"/>
      <c r="X266" s="36"/>
      <c r="Y266" s="37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</row>
    <row r="267" spans="3:139" ht="12.75">
      <c r="C267" s="33"/>
      <c r="D267" s="33"/>
      <c r="E267" s="33"/>
      <c r="F267" s="33"/>
      <c r="G267" s="34"/>
      <c r="H267" s="34"/>
      <c r="I267" s="34"/>
      <c r="J267" s="34"/>
      <c r="K267" s="35"/>
      <c r="L267" s="34"/>
      <c r="M267" s="34"/>
      <c r="N267" s="34"/>
      <c r="O267" s="34"/>
      <c r="P267" s="34"/>
      <c r="Q267" s="34"/>
      <c r="R267" s="34"/>
      <c r="S267" s="41"/>
      <c r="T267" s="41"/>
      <c r="U267" s="41"/>
      <c r="V267" s="34"/>
      <c r="W267" s="34"/>
      <c r="X267" s="36"/>
      <c r="Y267" s="37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</row>
    <row r="268" spans="3:139" ht="12.75">
      <c r="C268" s="33"/>
      <c r="D268" s="33"/>
      <c r="E268" s="33"/>
      <c r="F268" s="33"/>
      <c r="G268" s="34"/>
      <c r="H268" s="34"/>
      <c r="I268" s="34"/>
      <c r="J268" s="34"/>
      <c r="K268" s="35"/>
      <c r="L268" s="34"/>
      <c r="M268" s="34"/>
      <c r="N268" s="34"/>
      <c r="O268" s="34"/>
      <c r="P268" s="34"/>
      <c r="Q268" s="34"/>
      <c r="R268" s="34"/>
      <c r="S268" s="41"/>
      <c r="T268" s="41"/>
      <c r="U268" s="41"/>
      <c r="V268" s="34"/>
      <c r="W268" s="34"/>
      <c r="X268" s="36"/>
      <c r="Y268" s="37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</row>
    <row r="269" spans="3:139" ht="12.75">
      <c r="C269" s="33"/>
      <c r="D269" s="33"/>
      <c r="E269" s="33"/>
      <c r="F269" s="33"/>
      <c r="G269" s="34"/>
      <c r="H269" s="34"/>
      <c r="I269" s="34"/>
      <c r="J269" s="34"/>
      <c r="K269" s="35"/>
      <c r="L269" s="34"/>
      <c r="M269" s="34"/>
      <c r="N269" s="34"/>
      <c r="O269" s="34"/>
      <c r="P269" s="34"/>
      <c r="Q269" s="34"/>
      <c r="R269" s="34"/>
      <c r="S269" s="41"/>
      <c r="T269" s="41"/>
      <c r="U269" s="41"/>
      <c r="V269" s="34"/>
      <c r="W269" s="34"/>
      <c r="X269" s="36"/>
      <c r="Y269" s="37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</row>
    <row r="270" spans="3:139" ht="12.75">
      <c r="C270" s="33"/>
      <c r="D270" s="33"/>
      <c r="E270" s="33"/>
      <c r="F270" s="33"/>
      <c r="G270" s="34"/>
      <c r="H270" s="34"/>
      <c r="I270" s="34"/>
      <c r="J270" s="34"/>
      <c r="K270" s="35"/>
      <c r="L270" s="34"/>
      <c r="M270" s="34"/>
      <c r="N270" s="34"/>
      <c r="O270" s="34"/>
      <c r="P270" s="34"/>
      <c r="Q270" s="34"/>
      <c r="R270" s="34"/>
      <c r="S270" s="41"/>
      <c r="T270" s="41"/>
      <c r="U270" s="41"/>
      <c r="V270" s="34"/>
      <c r="W270" s="34"/>
      <c r="X270" s="36"/>
      <c r="Y270" s="37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</row>
    <row r="271" spans="3:139" ht="12.75">
      <c r="C271" s="33"/>
      <c r="D271" s="33"/>
      <c r="E271" s="33"/>
      <c r="F271" s="33"/>
      <c r="G271" s="34"/>
      <c r="H271" s="34"/>
      <c r="I271" s="34"/>
      <c r="J271" s="34"/>
      <c r="K271" s="35"/>
      <c r="L271" s="34"/>
      <c r="M271" s="34"/>
      <c r="N271" s="34"/>
      <c r="O271" s="34"/>
      <c r="P271" s="34"/>
      <c r="Q271" s="34"/>
      <c r="R271" s="34"/>
      <c r="S271" s="41"/>
      <c r="T271" s="41"/>
      <c r="U271" s="41"/>
      <c r="V271" s="34"/>
      <c r="W271" s="34"/>
      <c r="X271" s="36"/>
      <c r="Y271" s="37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</row>
    <row r="272" spans="3:139" ht="12.75">
      <c r="C272" s="33"/>
      <c r="D272" s="33"/>
      <c r="E272" s="33"/>
      <c r="F272" s="33"/>
      <c r="G272" s="34"/>
      <c r="H272" s="34"/>
      <c r="I272" s="34"/>
      <c r="J272" s="34"/>
      <c r="K272" s="35"/>
      <c r="L272" s="34"/>
      <c r="M272" s="34"/>
      <c r="N272" s="34"/>
      <c r="O272" s="34"/>
      <c r="P272" s="34"/>
      <c r="Q272" s="34"/>
      <c r="R272" s="34"/>
      <c r="S272" s="41"/>
      <c r="T272" s="41"/>
      <c r="U272" s="41"/>
      <c r="V272" s="34"/>
      <c r="W272" s="34"/>
      <c r="X272" s="36"/>
      <c r="Y272" s="37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</row>
    <row r="273" spans="3:139" ht="12.75">
      <c r="C273" s="33"/>
      <c r="D273" s="33"/>
      <c r="E273" s="33"/>
      <c r="F273" s="33"/>
      <c r="G273" s="34"/>
      <c r="H273" s="34"/>
      <c r="I273" s="34"/>
      <c r="J273" s="34"/>
      <c r="K273" s="35"/>
      <c r="L273" s="34"/>
      <c r="M273" s="34"/>
      <c r="N273" s="34"/>
      <c r="O273" s="34"/>
      <c r="P273" s="34"/>
      <c r="Q273" s="34"/>
      <c r="R273" s="34"/>
      <c r="S273" s="41"/>
      <c r="T273" s="41"/>
      <c r="U273" s="41"/>
      <c r="V273" s="34"/>
      <c r="W273" s="34"/>
      <c r="X273" s="36"/>
      <c r="Y273" s="37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</row>
    <row r="274" spans="3:139" ht="12.75">
      <c r="C274" s="33"/>
      <c r="D274" s="33"/>
      <c r="E274" s="33"/>
      <c r="F274" s="33"/>
      <c r="G274" s="34"/>
      <c r="H274" s="34"/>
      <c r="I274" s="34"/>
      <c r="J274" s="34"/>
      <c r="K274" s="35"/>
      <c r="L274" s="34"/>
      <c r="M274" s="34"/>
      <c r="N274" s="34"/>
      <c r="O274" s="34"/>
      <c r="P274" s="34"/>
      <c r="Q274" s="34"/>
      <c r="R274" s="34"/>
      <c r="S274" s="41"/>
      <c r="T274" s="41"/>
      <c r="U274" s="41"/>
      <c r="V274" s="34"/>
      <c r="W274" s="34"/>
      <c r="X274" s="36"/>
      <c r="Y274" s="37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</row>
    <row r="275" spans="3:139" ht="12.75">
      <c r="C275" s="33"/>
      <c r="D275" s="33"/>
      <c r="E275" s="33"/>
      <c r="F275" s="33"/>
      <c r="G275" s="34"/>
      <c r="H275" s="34"/>
      <c r="I275" s="34"/>
      <c r="J275" s="34"/>
      <c r="K275" s="35"/>
      <c r="L275" s="34"/>
      <c r="M275" s="34"/>
      <c r="N275" s="34"/>
      <c r="O275" s="34"/>
      <c r="P275" s="34"/>
      <c r="Q275" s="34"/>
      <c r="R275" s="34"/>
      <c r="S275" s="41"/>
      <c r="T275" s="41"/>
      <c r="U275" s="41"/>
      <c r="V275" s="34"/>
      <c r="W275" s="34"/>
      <c r="X275" s="36"/>
      <c r="Y275" s="37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</row>
    <row r="276" spans="3:139" ht="12.75">
      <c r="C276" s="33"/>
      <c r="D276" s="33"/>
      <c r="E276" s="33"/>
      <c r="F276" s="33"/>
      <c r="G276" s="34"/>
      <c r="H276" s="34"/>
      <c r="I276" s="34"/>
      <c r="J276" s="34"/>
      <c r="K276" s="35"/>
      <c r="L276" s="34"/>
      <c r="M276" s="34"/>
      <c r="N276" s="34"/>
      <c r="O276" s="34"/>
      <c r="P276" s="34"/>
      <c r="Q276" s="34"/>
      <c r="R276" s="34"/>
      <c r="S276" s="41"/>
      <c r="T276" s="41"/>
      <c r="U276" s="41"/>
      <c r="V276" s="34"/>
      <c r="W276" s="34"/>
      <c r="X276" s="36"/>
      <c r="Y276" s="37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</row>
    <row r="277" spans="3:139" ht="12.75">
      <c r="C277" s="33"/>
      <c r="D277" s="33"/>
      <c r="E277" s="33"/>
      <c r="F277" s="33"/>
      <c r="G277" s="34"/>
      <c r="H277" s="34"/>
      <c r="I277" s="34"/>
      <c r="J277" s="34"/>
      <c r="K277" s="35"/>
      <c r="L277" s="34"/>
      <c r="M277" s="34"/>
      <c r="N277" s="34"/>
      <c r="O277" s="34"/>
      <c r="P277" s="34"/>
      <c r="Q277" s="34"/>
      <c r="R277" s="34"/>
      <c r="S277" s="41"/>
      <c r="T277" s="41"/>
      <c r="U277" s="41"/>
      <c r="V277" s="34"/>
      <c r="W277" s="34"/>
      <c r="X277" s="36"/>
      <c r="Y277" s="37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</row>
    <row r="278" spans="3:139" ht="12.75">
      <c r="C278" s="33"/>
      <c r="D278" s="33"/>
      <c r="E278" s="33"/>
      <c r="F278" s="33"/>
      <c r="G278" s="34"/>
      <c r="H278" s="34"/>
      <c r="I278" s="34"/>
      <c r="J278" s="34"/>
      <c r="K278" s="35"/>
      <c r="L278" s="34"/>
      <c r="M278" s="34"/>
      <c r="N278" s="34"/>
      <c r="O278" s="34"/>
      <c r="P278" s="34"/>
      <c r="Q278" s="34"/>
      <c r="R278" s="34"/>
      <c r="S278" s="41"/>
      <c r="T278" s="41"/>
      <c r="U278" s="41"/>
      <c r="V278" s="34"/>
      <c r="W278" s="34"/>
      <c r="X278" s="36"/>
      <c r="Y278" s="37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</row>
    <row r="279" spans="3:139" ht="12.75">
      <c r="C279" s="33"/>
      <c r="D279" s="33"/>
      <c r="E279" s="33"/>
      <c r="F279" s="33"/>
      <c r="G279" s="34"/>
      <c r="H279" s="34"/>
      <c r="I279" s="34"/>
      <c r="J279" s="34"/>
      <c r="K279" s="35"/>
      <c r="L279" s="34"/>
      <c r="M279" s="34"/>
      <c r="N279" s="34"/>
      <c r="O279" s="34"/>
      <c r="P279" s="34"/>
      <c r="Q279" s="34"/>
      <c r="R279" s="34"/>
      <c r="S279" s="41"/>
      <c r="T279" s="41"/>
      <c r="U279" s="41"/>
      <c r="V279" s="34"/>
      <c r="W279" s="34"/>
      <c r="X279" s="36"/>
      <c r="Y279" s="37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</row>
    <row r="280" spans="3:139" ht="12.75">
      <c r="C280" s="33"/>
      <c r="D280" s="33"/>
      <c r="E280" s="33"/>
      <c r="F280" s="33"/>
      <c r="G280" s="34"/>
      <c r="H280" s="34"/>
      <c r="I280" s="34"/>
      <c r="J280" s="34"/>
      <c r="K280" s="35"/>
      <c r="L280" s="34"/>
      <c r="M280" s="34"/>
      <c r="N280" s="34"/>
      <c r="O280" s="34"/>
      <c r="P280" s="34"/>
      <c r="Q280" s="34"/>
      <c r="R280" s="34"/>
      <c r="S280" s="41"/>
      <c r="T280" s="41"/>
      <c r="U280" s="41"/>
      <c r="V280" s="34"/>
      <c r="W280" s="34"/>
      <c r="X280" s="36"/>
      <c r="Y280" s="37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</row>
    <row r="281" spans="3:139" ht="12.75">
      <c r="C281" s="33"/>
      <c r="D281" s="33"/>
      <c r="E281" s="33"/>
      <c r="F281" s="33"/>
      <c r="G281" s="34"/>
      <c r="H281" s="34"/>
      <c r="I281" s="34"/>
      <c r="J281" s="34"/>
      <c r="K281" s="35"/>
      <c r="L281" s="34"/>
      <c r="M281" s="34"/>
      <c r="N281" s="34"/>
      <c r="O281" s="34"/>
      <c r="P281" s="34"/>
      <c r="Q281" s="34"/>
      <c r="R281" s="34"/>
      <c r="S281" s="41"/>
      <c r="T281" s="41"/>
      <c r="U281" s="41"/>
      <c r="V281" s="34"/>
      <c r="W281" s="34"/>
      <c r="X281" s="36"/>
      <c r="Y281" s="37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</row>
    <row r="282" spans="3:139" ht="12.75">
      <c r="C282" s="33"/>
      <c r="D282" s="33"/>
      <c r="E282" s="33"/>
      <c r="F282" s="33"/>
      <c r="G282" s="34"/>
      <c r="H282" s="34"/>
      <c r="I282" s="34"/>
      <c r="J282" s="34"/>
      <c r="K282" s="35"/>
      <c r="L282" s="34"/>
      <c r="M282" s="34"/>
      <c r="N282" s="34"/>
      <c r="O282" s="34"/>
      <c r="P282" s="34"/>
      <c r="Q282" s="34"/>
      <c r="R282" s="34"/>
      <c r="S282" s="41"/>
      <c r="T282" s="41"/>
      <c r="U282" s="41"/>
      <c r="V282" s="34"/>
      <c r="W282" s="34"/>
      <c r="X282" s="36"/>
      <c r="Y282" s="37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</row>
    <row r="283" spans="3:139" ht="12.75">
      <c r="C283" s="33"/>
      <c r="D283" s="33"/>
      <c r="E283" s="33"/>
      <c r="F283" s="33"/>
      <c r="G283" s="34"/>
      <c r="H283" s="34"/>
      <c r="I283" s="34"/>
      <c r="J283" s="34"/>
      <c r="K283" s="35"/>
      <c r="L283" s="34"/>
      <c r="M283" s="34"/>
      <c r="N283" s="34"/>
      <c r="O283" s="34"/>
      <c r="P283" s="34"/>
      <c r="Q283" s="34"/>
      <c r="R283" s="34"/>
      <c r="S283" s="41"/>
      <c r="T283" s="41"/>
      <c r="U283" s="41"/>
      <c r="V283" s="34"/>
      <c r="W283" s="34"/>
      <c r="X283" s="36"/>
      <c r="Y283" s="37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</row>
    <row r="284" spans="3:139" ht="12.75">
      <c r="C284" s="33"/>
      <c r="D284" s="33"/>
      <c r="E284" s="33"/>
      <c r="F284" s="33"/>
      <c r="G284" s="34"/>
      <c r="H284" s="34"/>
      <c r="I284" s="34"/>
      <c r="J284" s="34"/>
      <c r="K284" s="35"/>
      <c r="L284" s="34"/>
      <c r="M284" s="34"/>
      <c r="N284" s="34"/>
      <c r="O284" s="34"/>
      <c r="P284" s="34"/>
      <c r="Q284" s="34"/>
      <c r="R284" s="34"/>
      <c r="S284" s="41"/>
      <c r="T284" s="41"/>
      <c r="U284" s="41"/>
      <c r="V284" s="34"/>
      <c r="W284" s="34"/>
      <c r="X284" s="36"/>
      <c r="Y284" s="37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</row>
    <row r="285" spans="3:139" ht="12.75">
      <c r="C285" s="33"/>
      <c r="D285" s="33"/>
      <c r="E285" s="33"/>
      <c r="F285" s="33"/>
      <c r="G285" s="34"/>
      <c r="H285" s="34"/>
      <c r="I285" s="34"/>
      <c r="J285" s="34"/>
      <c r="K285" s="35"/>
      <c r="L285" s="34"/>
      <c r="M285" s="34"/>
      <c r="N285" s="34"/>
      <c r="O285" s="34"/>
      <c r="P285" s="34"/>
      <c r="Q285" s="34"/>
      <c r="R285" s="34"/>
      <c r="S285" s="41"/>
      <c r="T285" s="41"/>
      <c r="U285" s="41"/>
      <c r="V285" s="34"/>
      <c r="W285" s="34"/>
      <c r="X285" s="36"/>
      <c r="Y285" s="37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</row>
    <row r="286" spans="3:139" ht="12.75">
      <c r="C286" s="33"/>
      <c r="D286" s="33"/>
      <c r="E286" s="33"/>
      <c r="F286" s="33"/>
      <c r="G286" s="34"/>
      <c r="H286" s="34"/>
      <c r="I286" s="34"/>
      <c r="J286" s="34"/>
      <c r="K286" s="35"/>
      <c r="L286" s="34"/>
      <c r="M286" s="34"/>
      <c r="N286" s="34"/>
      <c r="O286" s="34"/>
      <c r="P286" s="34"/>
      <c r="Q286" s="34"/>
      <c r="R286" s="34"/>
      <c r="S286" s="41"/>
      <c r="T286" s="41"/>
      <c r="U286" s="41"/>
      <c r="V286" s="34"/>
      <c r="W286" s="34"/>
      <c r="X286" s="36"/>
      <c r="Y286" s="37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</row>
    <row r="287" spans="3:139" ht="12.75">
      <c r="C287" s="33"/>
      <c r="D287" s="33"/>
      <c r="E287" s="33"/>
      <c r="F287" s="33"/>
      <c r="G287" s="34"/>
      <c r="H287" s="34"/>
      <c r="I287" s="34"/>
      <c r="J287" s="34"/>
      <c r="K287" s="35"/>
      <c r="L287" s="34"/>
      <c r="M287" s="34"/>
      <c r="N287" s="34"/>
      <c r="O287" s="34"/>
      <c r="P287" s="34"/>
      <c r="Q287" s="34"/>
      <c r="R287" s="34"/>
      <c r="S287" s="41"/>
      <c r="T287" s="41"/>
      <c r="U287" s="41"/>
      <c r="V287" s="34"/>
      <c r="W287" s="34"/>
      <c r="X287" s="36"/>
      <c r="Y287" s="37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</row>
    <row r="288" spans="3:139" ht="12.75">
      <c r="C288" s="33"/>
      <c r="D288" s="33"/>
      <c r="E288" s="33"/>
      <c r="F288" s="33"/>
      <c r="G288" s="34"/>
      <c r="H288" s="34"/>
      <c r="I288" s="34"/>
      <c r="J288" s="34"/>
      <c r="K288" s="35"/>
      <c r="L288" s="34"/>
      <c r="M288" s="34"/>
      <c r="N288" s="34"/>
      <c r="O288" s="34"/>
      <c r="P288" s="34"/>
      <c r="Q288" s="34"/>
      <c r="R288" s="34"/>
      <c r="S288" s="41"/>
      <c r="T288" s="41"/>
      <c r="U288" s="41"/>
      <c r="V288" s="34"/>
      <c r="W288" s="34"/>
      <c r="X288" s="36"/>
      <c r="Y288" s="37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</row>
    <row r="289" spans="3:139" ht="12.75">
      <c r="C289" s="33"/>
      <c r="D289" s="33"/>
      <c r="E289" s="33"/>
      <c r="F289" s="33"/>
      <c r="G289" s="34"/>
      <c r="H289" s="34"/>
      <c r="I289" s="34"/>
      <c r="J289" s="34"/>
      <c r="K289" s="35"/>
      <c r="L289" s="34"/>
      <c r="M289" s="34"/>
      <c r="N289" s="34"/>
      <c r="O289" s="34"/>
      <c r="P289" s="34"/>
      <c r="Q289" s="34"/>
      <c r="R289" s="34"/>
      <c r="S289" s="41"/>
      <c r="T289" s="41"/>
      <c r="U289" s="41"/>
      <c r="V289" s="34"/>
      <c r="W289" s="34"/>
      <c r="X289" s="36"/>
      <c r="Y289" s="37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</row>
    <row r="290" spans="3:139" ht="12.75">
      <c r="C290" s="33"/>
      <c r="D290" s="33"/>
      <c r="E290" s="33"/>
      <c r="F290" s="33"/>
      <c r="G290" s="34"/>
      <c r="H290" s="34"/>
      <c r="I290" s="34"/>
      <c r="J290" s="34"/>
      <c r="K290" s="35"/>
      <c r="L290" s="34"/>
      <c r="M290" s="34"/>
      <c r="N290" s="34"/>
      <c r="O290" s="34"/>
      <c r="P290" s="34"/>
      <c r="Q290" s="34"/>
      <c r="R290" s="34"/>
      <c r="S290" s="41"/>
      <c r="T290" s="41"/>
      <c r="U290" s="41"/>
      <c r="V290" s="34"/>
      <c r="W290" s="34"/>
      <c r="X290" s="36"/>
      <c r="Y290" s="37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</row>
    <row r="291" spans="3:139" ht="12.75">
      <c r="C291" s="33"/>
      <c r="D291" s="33"/>
      <c r="E291" s="33"/>
      <c r="F291" s="33"/>
      <c r="G291" s="34"/>
      <c r="H291" s="34"/>
      <c r="I291" s="34"/>
      <c r="J291" s="34"/>
      <c r="K291" s="35"/>
      <c r="L291" s="34"/>
      <c r="M291" s="34"/>
      <c r="N291" s="34"/>
      <c r="O291" s="34"/>
      <c r="P291" s="34"/>
      <c r="Q291" s="34"/>
      <c r="R291" s="34"/>
      <c r="S291" s="41"/>
      <c r="T291" s="41"/>
      <c r="U291" s="41"/>
      <c r="V291" s="34"/>
      <c r="W291" s="34"/>
      <c r="X291" s="36"/>
      <c r="Y291" s="37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</row>
    <row r="292" spans="3:139" ht="12.75">
      <c r="C292" s="33"/>
      <c r="D292" s="33"/>
      <c r="E292" s="33"/>
      <c r="F292" s="33"/>
      <c r="G292" s="34"/>
      <c r="H292" s="34"/>
      <c r="I292" s="34"/>
      <c r="J292" s="34"/>
      <c r="K292" s="35"/>
      <c r="L292" s="34"/>
      <c r="M292" s="34"/>
      <c r="N292" s="34"/>
      <c r="O292" s="34"/>
      <c r="P292" s="34"/>
      <c r="Q292" s="34"/>
      <c r="R292" s="34"/>
      <c r="S292" s="41"/>
      <c r="T292" s="41"/>
      <c r="U292" s="41"/>
      <c r="V292" s="34"/>
      <c r="W292" s="34"/>
      <c r="X292" s="36"/>
      <c r="Y292" s="37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</row>
    <row r="293" spans="3:139" ht="12.75">
      <c r="C293" s="33"/>
      <c r="D293" s="33"/>
      <c r="E293" s="33"/>
      <c r="F293" s="33"/>
      <c r="G293" s="34"/>
      <c r="H293" s="34"/>
      <c r="I293" s="34"/>
      <c r="J293" s="34"/>
      <c r="K293" s="35"/>
      <c r="L293" s="34"/>
      <c r="M293" s="34"/>
      <c r="N293" s="34"/>
      <c r="O293" s="34"/>
      <c r="P293" s="34"/>
      <c r="Q293" s="34"/>
      <c r="R293" s="34"/>
      <c r="S293" s="41"/>
      <c r="T293" s="41"/>
      <c r="U293" s="41"/>
      <c r="V293" s="34"/>
      <c r="W293" s="34"/>
      <c r="X293" s="36"/>
      <c r="Y293" s="37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</row>
    <row r="294" spans="3:139" ht="12.75">
      <c r="C294" s="33"/>
      <c r="D294" s="33"/>
      <c r="E294" s="33"/>
      <c r="F294" s="33"/>
      <c r="G294" s="34"/>
      <c r="H294" s="34"/>
      <c r="I294" s="34"/>
      <c r="J294" s="34"/>
      <c r="K294" s="35"/>
      <c r="L294" s="34"/>
      <c r="M294" s="34"/>
      <c r="N294" s="34"/>
      <c r="O294" s="34"/>
      <c r="P294" s="34"/>
      <c r="Q294" s="34"/>
      <c r="R294" s="34"/>
      <c r="S294" s="41"/>
      <c r="T294" s="41"/>
      <c r="U294" s="41"/>
      <c r="V294" s="34"/>
      <c r="W294" s="34"/>
      <c r="X294" s="36"/>
      <c r="Y294" s="37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</row>
    <row r="295" spans="3:139" ht="12.75">
      <c r="C295" s="33"/>
      <c r="D295" s="33"/>
      <c r="E295" s="33"/>
      <c r="F295" s="33"/>
      <c r="G295" s="34"/>
      <c r="H295" s="34"/>
      <c r="I295" s="34"/>
      <c r="J295" s="34"/>
      <c r="K295" s="35"/>
      <c r="L295" s="34"/>
      <c r="M295" s="34"/>
      <c r="N295" s="34"/>
      <c r="O295" s="34"/>
      <c r="P295" s="34"/>
      <c r="Q295" s="34"/>
      <c r="R295" s="34"/>
      <c r="S295" s="41"/>
      <c r="T295" s="41"/>
      <c r="U295" s="41"/>
      <c r="V295" s="34"/>
      <c r="W295" s="34"/>
      <c r="X295" s="36"/>
      <c r="Y295" s="37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</row>
    <row r="296" spans="3:139" ht="12.75">
      <c r="C296" s="33"/>
      <c r="D296" s="33"/>
      <c r="E296" s="33"/>
      <c r="F296" s="33"/>
      <c r="G296" s="34"/>
      <c r="H296" s="34"/>
      <c r="I296" s="34"/>
      <c r="J296" s="34"/>
      <c r="K296" s="35"/>
      <c r="L296" s="34"/>
      <c r="M296" s="34"/>
      <c r="N296" s="34"/>
      <c r="O296" s="34"/>
      <c r="P296" s="34"/>
      <c r="Q296" s="34"/>
      <c r="R296" s="34"/>
      <c r="S296" s="41"/>
      <c r="T296" s="41"/>
      <c r="U296" s="41"/>
      <c r="V296" s="34"/>
      <c r="W296" s="34"/>
      <c r="X296" s="36"/>
      <c r="Y296" s="37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</row>
    <row r="297" spans="3:139" ht="12.75">
      <c r="C297" s="33"/>
      <c r="D297" s="33"/>
      <c r="E297" s="33"/>
      <c r="F297" s="33"/>
      <c r="G297" s="34"/>
      <c r="H297" s="34"/>
      <c r="I297" s="34"/>
      <c r="J297" s="34"/>
      <c r="K297" s="35"/>
      <c r="L297" s="34"/>
      <c r="M297" s="34"/>
      <c r="N297" s="34"/>
      <c r="O297" s="34"/>
      <c r="P297" s="34"/>
      <c r="Q297" s="34"/>
      <c r="R297" s="34"/>
      <c r="S297" s="41"/>
      <c r="T297" s="41"/>
      <c r="U297" s="41"/>
      <c r="V297" s="34"/>
      <c r="W297" s="34"/>
      <c r="X297" s="36"/>
      <c r="Y297" s="37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</row>
    <row r="298" spans="3:139" ht="12.75">
      <c r="C298" s="33"/>
      <c r="D298" s="33"/>
      <c r="E298" s="33"/>
      <c r="F298" s="33"/>
      <c r="G298" s="34"/>
      <c r="H298" s="34"/>
      <c r="I298" s="34"/>
      <c r="J298" s="34"/>
      <c r="K298" s="35"/>
      <c r="L298" s="34"/>
      <c r="M298" s="34"/>
      <c r="N298" s="34"/>
      <c r="O298" s="34"/>
      <c r="P298" s="34"/>
      <c r="Q298" s="34"/>
      <c r="R298" s="34"/>
      <c r="S298" s="41"/>
      <c r="T298" s="41"/>
      <c r="U298" s="41"/>
      <c r="V298" s="34"/>
      <c r="W298" s="34"/>
      <c r="X298" s="36"/>
      <c r="Y298" s="37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</row>
    <row r="299" spans="3:139" ht="12.75">
      <c r="C299" s="33"/>
      <c r="D299" s="33"/>
      <c r="E299" s="33"/>
      <c r="F299" s="33"/>
      <c r="G299" s="34"/>
      <c r="H299" s="34"/>
      <c r="I299" s="34"/>
      <c r="J299" s="34"/>
      <c r="K299" s="35"/>
      <c r="L299" s="34"/>
      <c r="M299" s="34"/>
      <c r="N299" s="34"/>
      <c r="O299" s="34"/>
      <c r="P299" s="34"/>
      <c r="Q299" s="34"/>
      <c r="R299" s="34"/>
      <c r="S299" s="41"/>
      <c r="T299" s="41"/>
      <c r="U299" s="41"/>
      <c r="V299" s="34"/>
      <c r="W299" s="34"/>
      <c r="X299" s="36"/>
      <c r="Y299" s="37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</row>
    <row r="300" spans="3:139" ht="12.75">
      <c r="C300" s="33"/>
      <c r="D300" s="33"/>
      <c r="E300" s="33"/>
      <c r="F300" s="33"/>
      <c r="G300" s="34"/>
      <c r="H300" s="34"/>
      <c r="I300" s="34"/>
      <c r="J300" s="34"/>
      <c r="K300" s="35"/>
      <c r="L300" s="34"/>
      <c r="M300" s="34"/>
      <c r="N300" s="34"/>
      <c r="O300" s="34"/>
      <c r="P300" s="34"/>
      <c r="Q300" s="34"/>
      <c r="R300" s="34"/>
      <c r="S300" s="41"/>
      <c r="T300" s="41"/>
      <c r="U300" s="41"/>
      <c r="V300" s="34"/>
      <c r="W300" s="34"/>
      <c r="X300" s="36"/>
      <c r="Y300" s="37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</row>
    <row r="301" spans="3:139" ht="12.75">
      <c r="C301" s="33"/>
      <c r="D301" s="33"/>
      <c r="E301" s="33"/>
      <c r="F301" s="33"/>
      <c r="G301" s="34"/>
      <c r="H301" s="34"/>
      <c r="I301" s="34"/>
      <c r="J301" s="34"/>
      <c r="K301" s="35"/>
      <c r="L301" s="34"/>
      <c r="M301" s="34"/>
      <c r="N301" s="34"/>
      <c r="O301" s="34"/>
      <c r="P301" s="34"/>
      <c r="Q301" s="34"/>
      <c r="R301" s="34"/>
      <c r="S301" s="41"/>
      <c r="T301" s="41"/>
      <c r="U301" s="41"/>
      <c r="V301" s="34"/>
      <c r="W301" s="34"/>
      <c r="X301" s="36"/>
      <c r="Y301" s="37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</row>
    <row r="302" spans="3:139" ht="12.75">
      <c r="C302" s="33"/>
      <c r="D302" s="33"/>
      <c r="E302" s="33"/>
      <c r="F302" s="33"/>
      <c r="G302" s="34"/>
      <c r="H302" s="34"/>
      <c r="I302" s="34"/>
      <c r="J302" s="34"/>
      <c r="K302" s="35"/>
      <c r="L302" s="34"/>
      <c r="M302" s="34"/>
      <c r="N302" s="34"/>
      <c r="O302" s="34"/>
      <c r="P302" s="34"/>
      <c r="Q302" s="34"/>
      <c r="R302" s="34"/>
      <c r="S302" s="41"/>
      <c r="T302" s="41"/>
      <c r="U302" s="41"/>
      <c r="V302" s="34"/>
      <c r="W302" s="34"/>
      <c r="X302" s="36"/>
      <c r="Y302" s="37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</row>
    <row r="303" spans="3:139" ht="12.75">
      <c r="C303" s="33"/>
      <c r="D303" s="33"/>
      <c r="E303" s="33"/>
      <c r="F303" s="33"/>
      <c r="G303" s="34"/>
      <c r="H303" s="34"/>
      <c r="I303" s="34"/>
      <c r="J303" s="34"/>
      <c r="K303" s="35"/>
      <c r="L303" s="34"/>
      <c r="M303" s="34"/>
      <c r="N303" s="34"/>
      <c r="O303" s="34"/>
      <c r="P303" s="34"/>
      <c r="Q303" s="34"/>
      <c r="R303" s="34"/>
      <c r="S303" s="41"/>
      <c r="T303" s="41"/>
      <c r="U303" s="41"/>
      <c r="V303" s="34"/>
      <c r="W303" s="34"/>
      <c r="X303" s="36"/>
      <c r="Y303" s="37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</row>
    <row r="304" spans="3:139" ht="12.75">
      <c r="C304" s="33"/>
      <c r="D304" s="33"/>
      <c r="E304" s="33"/>
      <c r="F304" s="33"/>
      <c r="G304" s="34"/>
      <c r="H304" s="34"/>
      <c r="I304" s="34"/>
      <c r="J304" s="34"/>
      <c r="K304" s="35"/>
      <c r="L304" s="34"/>
      <c r="M304" s="34"/>
      <c r="N304" s="34"/>
      <c r="O304" s="34"/>
      <c r="P304" s="34"/>
      <c r="Q304" s="34"/>
      <c r="R304" s="34"/>
      <c r="S304" s="41"/>
      <c r="T304" s="41"/>
      <c r="U304" s="41"/>
      <c r="V304" s="34"/>
      <c r="W304" s="34"/>
      <c r="X304" s="36"/>
      <c r="Y304" s="37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</row>
    <row r="305" spans="3:139" ht="12.75">
      <c r="C305" s="33"/>
      <c r="D305" s="33"/>
      <c r="E305" s="33"/>
      <c r="F305" s="33"/>
      <c r="G305" s="34"/>
      <c r="H305" s="34"/>
      <c r="I305" s="34"/>
      <c r="J305" s="34"/>
      <c r="K305" s="35"/>
      <c r="L305" s="34"/>
      <c r="M305" s="34"/>
      <c r="N305" s="34"/>
      <c r="O305" s="34"/>
      <c r="P305" s="34"/>
      <c r="Q305" s="34"/>
      <c r="R305" s="34"/>
      <c r="S305" s="41"/>
      <c r="T305" s="41"/>
      <c r="U305" s="41"/>
      <c r="V305" s="34"/>
      <c r="W305" s="34"/>
      <c r="X305" s="36"/>
      <c r="Y305" s="37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</row>
    <row r="306" spans="3:139" ht="12.75">
      <c r="C306" s="33"/>
      <c r="D306" s="33"/>
      <c r="E306" s="33"/>
      <c r="F306" s="33"/>
      <c r="G306" s="34"/>
      <c r="H306" s="34"/>
      <c r="I306" s="34"/>
      <c r="J306" s="34"/>
      <c r="K306" s="35"/>
      <c r="L306" s="34"/>
      <c r="M306" s="34"/>
      <c r="N306" s="34"/>
      <c r="O306" s="34"/>
      <c r="P306" s="34"/>
      <c r="Q306" s="34"/>
      <c r="R306" s="34"/>
      <c r="S306" s="41"/>
      <c r="T306" s="41"/>
      <c r="U306" s="41"/>
      <c r="V306" s="34"/>
      <c r="W306" s="34"/>
      <c r="X306" s="36"/>
      <c r="Y306" s="37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</row>
    <row r="307" spans="3:139" ht="12.75">
      <c r="C307" s="33"/>
      <c r="D307" s="33"/>
      <c r="E307" s="33"/>
      <c r="F307" s="33"/>
      <c r="G307" s="34"/>
      <c r="H307" s="34"/>
      <c r="I307" s="34"/>
      <c r="J307" s="34"/>
      <c r="K307" s="35"/>
      <c r="L307" s="34"/>
      <c r="M307" s="34"/>
      <c r="N307" s="34"/>
      <c r="O307" s="34"/>
      <c r="P307" s="34"/>
      <c r="Q307" s="34"/>
      <c r="R307" s="34"/>
      <c r="S307" s="41"/>
      <c r="T307" s="41"/>
      <c r="U307" s="41"/>
      <c r="V307" s="34"/>
      <c r="W307" s="34"/>
      <c r="X307" s="36"/>
      <c r="Y307" s="37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</row>
    <row r="308" spans="3:139" ht="12.75">
      <c r="C308" s="33"/>
      <c r="D308" s="33"/>
      <c r="E308" s="33"/>
      <c r="F308" s="33"/>
      <c r="G308" s="34"/>
      <c r="H308" s="34"/>
      <c r="I308" s="34"/>
      <c r="J308" s="34"/>
      <c r="K308" s="35"/>
      <c r="L308" s="34"/>
      <c r="M308" s="34"/>
      <c r="N308" s="34"/>
      <c r="O308" s="34"/>
      <c r="P308" s="34"/>
      <c r="Q308" s="34"/>
      <c r="R308" s="34"/>
      <c r="S308" s="41"/>
      <c r="T308" s="41"/>
      <c r="U308" s="41"/>
      <c r="V308" s="34"/>
      <c r="W308" s="34"/>
      <c r="X308" s="36"/>
      <c r="Y308" s="37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</row>
    <row r="309" spans="3:139" ht="12.75">
      <c r="C309" s="33"/>
      <c r="D309" s="33"/>
      <c r="E309" s="33"/>
      <c r="F309" s="33"/>
      <c r="G309" s="34"/>
      <c r="H309" s="34"/>
      <c r="I309" s="34"/>
      <c r="J309" s="34"/>
      <c r="K309" s="35"/>
      <c r="L309" s="34"/>
      <c r="M309" s="34"/>
      <c r="N309" s="34"/>
      <c r="O309" s="34"/>
      <c r="P309" s="34"/>
      <c r="Q309" s="34"/>
      <c r="R309" s="34"/>
      <c r="S309" s="41"/>
      <c r="T309" s="41"/>
      <c r="U309" s="41"/>
      <c r="V309" s="34"/>
      <c r="W309" s="34"/>
      <c r="X309" s="36"/>
      <c r="Y309" s="37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</row>
    <row r="310" spans="3:139" ht="12.75">
      <c r="C310" s="33"/>
      <c r="D310" s="33"/>
      <c r="E310" s="33"/>
      <c r="F310" s="33"/>
      <c r="G310" s="34"/>
      <c r="H310" s="34"/>
      <c r="I310" s="34"/>
      <c r="J310" s="34"/>
      <c r="K310" s="35"/>
      <c r="L310" s="34"/>
      <c r="M310" s="34"/>
      <c r="N310" s="34"/>
      <c r="O310" s="34"/>
      <c r="P310" s="34"/>
      <c r="Q310" s="34"/>
      <c r="R310" s="34"/>
      <c r="S310" s="41"/>
      <c r="T310" s="41"/>
      <c r="U310" s="41"/>
      <c r="V310" s="34"/>
      <c r="W310" s="34"/>
      <c r="X310" s="36"/>
      <c r="Y310" s="37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</row>
    <row r="311" spans="3:139" ht="12.75">
      <c r="C311" s="33"/>
      <c r="D311" s="33"/>
      <c r="E311" s="33"/>
      <c r="F311" s="33"/>
      <c r="G311" s="34"/>
      <c r="H311" s="34"/>
      <c r="I311" s="34"/>
      <c r="J311" s="34"/>
      <c r="K311" s="35"/>
      <c r="L311" s="34"/>
      <c r="M311" s="34"/>
      <c r="N311" s="34"/>
      <c r="O311" s="34"/>
      <c r="P311" s="34"/>
      <c r="Q311" s="34"/>
      <c r="R311" s="34"/>
      <c r="S311" s="41"/>
      <c r="T311" s="41"/>
      <c r="U311" s="41"/>
      <c r="V311" s="34"/>
      <c r="W311" s="34"/>
      <c r="X311" s="36"/>
      <c r="Y311" s="37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</row>
    <row r="312" spans="3:139" ht="12.75">
      <c r="C312" s="33"/>
      <c r="D312" s="33"/>
      <c r="E312" s="33"/>
      <c r="F312" s="33"/>
      <c r="G312" s="34"/>
      <c r="H312" s="34"/>
      <c r="I312" s="34"/>
      <c r="J312" s="34"/>
      <c r="K312" s="35"/>
      <c r="L312" s="34"/>
      <c r="M312" s="34"/>
      <c r="N312" s="34"/>
      <c r="O312" s="34"/>
      <c r="P312" s="34"/>
      <c r="Q312" s="34"/>
      <c r="R312" s="34"/>
      <c r="S312" s="41"/>
      <c r="T312" s="41"/>
      <c r="U312" s="41"/>
      <c r="V312" s="34"/>
      <c r="W312" s="34"/>
      <c r="X312" s="36"/>
      <c r="Y312" s="37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</row>
    <row r="313" spans="3:139" ht="12.75">
      <c r="C313" s="33"/>
      <c r="D313" s="33"/>
      <c r="E313" s="33"/>
      <c r="F313" s="33"/>
      <c r="G313" s="34"/>
      <c r="H313" s="34"/>
      <c r="I313" s="34"/>
      <c r="J313" s="34"/>
      <c r="K313" s="35"/>
      <c r="L313" s="34"/>
      <c r="M313" s="34"/>
      <c r="N313" s="34"/>
      <c r="O313" s="34"/>
      <c r="P313" s="34"/>
      <c r="Q313" s="34"/>
      <c r="R313" s="34"/>
      <c r="S313" s="41"/>
      <c r="T313" s="41"/>
      <c r="U313" s="41"/>
      <c r="V313" s="34"/>
      <c r="W313" s="34"/>
      <c r="X313" s="36"/>
      <c r="Y313" s="37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</row>
    <row r="314" spans="3:139" ht="12.75">
      <c r="C314" s="33"/>
      <c r="D314" s="33"/>
      <c r="E314" s="33"/>
      <c r="F314" s="33"/>
      <c r="G314" s="34"/>
      <c r="H314" s="34"/>
      <c r="I314" s="34"/>
      <c r="J314" s="34"/>
      <c r="K314" s="35"/>
      <c r="L314" s="34"/>
      <c r="M314" s="34"/>
      <c r="N314" s="34"/>
      <c r="O314" s="34"/>
      <c r="P314" s="34"/>
      <c r="Q314" s="34"/>
      <c r="R314" s="34"/>
      <c r="S314" s="41"/>
      <c r="T314" s="41"/>
      <c r="U314" s="41"/>
      <c r="V314" s="34"/>
      <c r="W314" s="34"/>
      <c r="X314" s="36"/>
      <c r="Y314" s="37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</row>
    <row r="315" spans="3:139" ht="12.75">
      <c r="C315" s="33"/>
      <c r="D315" s="33"/>
      <c r="E315" s="33"/>
      <c r="F315" s="33"/>
      <c r="G315" s="34"/>
      <c r="H315" s="34"/>
      <c r="I315" s="34"/>
      <c r="J315" s="34"/>
      <c r="K315" s="35"/>
      <c r="L315" s="34"/>
      <c r="M315" s="34"/>
      <c r="N315" s="34"/>
      <c r="O315" s="34"/>
      <c r="P315" s="34"/>
      <c r="Q315" s="34"/>
      <c r="R315" s="34"/>
      <c r="S315" s="41"/>
      <c r="T315" s="41"/>
      <c r="U315" s="41"/>
      <c r="V315" s="34"/>
      <c r="W315" s="34"/>
      <c r="X315" s="36"/>
      <c r="Y315" s="37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</row>
    <row r="316" spans="3:139" ht="12.75">
      <c r="C316" s="33"/>
      <c r="D316" s="33"/>
      <c r="E316" s="33"/>
      <c r="F316" s="33"/>
      <c r="G316" s="34"/>
      <c r="H316" s="34"/>
      <c r="I316" s="34"/>
      <c r="J316" s="34"/>
      <c r="K316" s="35"/>
      <c r="L316" s="34"/>
      <c r="M316" s="34"/>
      <c r="N316" s="34"/>
      <c r="O316" s="34"/>
      <c r="P316" s="34"/>
      <c r="Q316" s="34"/>
      <c r="R316" s="34"/>
      <c r="S316" s="41"/>
      <c r="T316" s="41"/>
      <c r="U316" s="41"/>
      <c r="V316" s="34"/>
      <c r="W316" s="34"/>
      <c r="X316" s="36"/>
      <c r="Y316" s="37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</row>
    <row r="317" spans="3:139" ht="12.75">
      <c r="C317" s="33"/>
      <c r="D317" s="33"/>
      <c r="E317" s="33"/>
      <c r="F317" s="33"/>
      <c r="G317" s="34"/>
      <c r="H317" s="34"/>
      <c r="I317" s="34"/>
      <c r="J317" s="34"/>
      <c r="K317" s="35"/>
      <c r="L317" s="34"/>
      <c r="M317" s="34"/>
      <c r="N317" s="34"/>
      <c r="O317" s="34"/>
      <c r="P317" s="34"/>
      <c r="Q317" s="34"/>
      <c r="R317" s="34"/>
      <c r="S317" s="41"/>
      <c r="T317" s="41"/>
      <c r="U317" s="41"/>
      <c r="V317" s="34"/>
      <c r="W317" s="34"/>
      <c r="X317" s="36"/>
      <c r="Y317" s="37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</row>
    <row r="318" spans="3:139" ht="12.75">
      <c r="C318" s="33"/>
      <c r="D318" s="33"/>
      <c r="E318" s="33"/>
      <c r="F318" s="33"/>
      <c r="G318" s="34"/>
      <c r="H318" s="34"/>
      <c r="I318" s="34"/>
      <c r="J318" s="34"/>
      <c r="K318" s="35"/>
      <c r="L318" s="34"/>
      <c r="M318" s="34"/>
      <c r="N318" s="34"/>
      <c r="O318" s="34"/>
      <c r="P318" s="34"/>
      <c r="Q318" s="34"/>
      <c r="R318" s="34"/>
      <c r="S318" s="41"/>
      <c r="T318" s="41"/>
      <c r="U318" s="41"/>
      <c r="V318" s="34"/>
      <c r="W318" s="34"/>
      <c r="X318" s="36"/>
      <c r="Y318" s="37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</row>
    <row r="319" spans="3:139" ht="12.75">
      <c r="C319" s="33"/>
      <c r="D319" s="33"/>
      <c r="E319" s="33"/>
      <c r="F319" s="33"/>
      <c r="G319" s="34"/>
      <c r="H319" s="34"/>
      <c r="I319" s="34"/>
      <c r="J319" s="34"/>
      <c r="K319" s="35"/>
      <c r="L319" s="34"/>
      <c r="M319" s="34"/>
      <c r="N319" s="34"/>
      <c r="O319" s="34"/>
      <c r="P319" s="34"/>
      <c r="Q319" s="34"/>
      <c r="R319" s="34"/>
      <c r="S319" s="41"/>
      <c r="T319" s="41"/>
      <c r="U319" s="41"/>
      <c r="V319" s="34"/>
      <c r="W319" s="34"/>
      <c r="X319" s="36"/>
      <c r="Y319" s="37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</row>
    <row r="320" spans="3:139" ht="12.75">
      <c r="C320" s="33"/>
      <c r="D320" s="33"/>
      <c r="E320" s="33"/>
      <c r="F320" s="33"/>
      <c r="G320" s="34"/>
      <c r="H320" s="34"/>
      <c r="I320" s="34"/>
      <c r="J320" s="34"/>
      <c r="K320" s="35"/>
      <c r="L320" s="34"/>
      <c r="M320" s="34"/>
      <c r="N320" s="34"/>
      <c r="O320" s="34"/>
      <c r="P320" s="34"/>
      <c r="Q320" s="34"/>
      <c r="R320" s="34"/>
      <c r="S320" s="41"/>
      <c r="T320" s="41"/>
      <c r="U320" s="41"/>
      <c r="V320" s="34"/>
      <c r="W320" s="34"/>
      <c r="X320" s="36"/>
      <c r="Y320" s="37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</row>
    <row r="321" spans="3:139" ht="12.75">
      <c r="C321" s="33"/>
      <c r="D321" s="33"/>
      <c r="E321" s="33"/>
      <c r="F321" s="33"/>
      <c r="G321" s="34"/>
      <c r="H321" s="34"/>
      <c r="I321" s="34"/>
      <c r="J321" s="34"/>
      <c r="K321" s="35"/>
      <c r="L321" s="34"/>
      <c r="M321" s="34"/>
      <c r="N321" s="34"/>
      <c r="O321" s="34"/>
      <c r="P321" s="34"/>
      <c r="Q321" s="34"/>
      <c r="R321" s="34"/>
      <c r="S321" s="41"/>
      <c r="T321" s="41"/>
      <c r="U321" s="41"/>
      <c r="V321" s="34"/>
      <c r="W321" s="34"/>
      <c r="X321" s="36"/>
      <c r="Y321" s="37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</row>
    <row r="322" spans="3:139" ht="12.75">
      <c r="C322" s="33"/>
      <c r="D322" s="33"/>
      <c r="E322" s="33"/>
      <c r="F322" s="33"/>
      <c r="G322" s="34"/>
      <c r="H322" s="34"/>
      <c r="I322" s="34"/>
      <c r="J322" s="34"/>
      <c r="K322" s="35"/>
      <c r="L322" s="34"/>
      <c r="M322" s="34"/>
      <c r="N322" s="34"/>
      <c r="O322" s="34"/>
      <c r="P322" s="34"/>
      <c r="Q322" s="34"/>
      <c r="R322" s="34"/>
      <c r="S322" s="41"/>
      <c r="T322" s="41"/>
      <c r="U322" s="41"/>
      <c r="V322" s="34"/>
      <c r="W322" s="34"/>
      <c r="X322" s="36"/>
      <c r="Y322" s="37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</row>
    <row r="323" spans="3:139" ht="12.75">
      <c r="C323" s="33"/>
      <c r="D323" s="33"/>
      <c r="E323" s="33"/>
      <c r="F323" s="33"/>
      <c r="G323" s="34"/>
      <c r="H323" s="34"/>
      <c r="I323" s="34"/>
      <c r="J323" s="34"/>
      <c r="K323" s="35"/>
      <c r="L323" s="34"/>
      <c r="M323" s="34"/>
      <c r="N323" s="34"/>
      <c r="O323" s="34"/>
      <c r="P323" s="34"/>
      <c r="Q323" s="34"/>
      <c r="R323" s="34"/>
      <c r="S323" s="41"/>
      <c r="T323" s="41"/>
      <c r="U323" s="41"/>
      <c r="V323" s="34"/>
      <c r="W323" s="34"/>
      <c r="X323" s="36"/>
      <c r="Y323" s="37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</row>
    <row r="324" spans="3:139" ht="12.75">
      <c r="C324" s="33"/>
      <c r="D324" s="33"/>
      <c r="E324" s="33"/>
      <c r="F324" s="33"/>
      <c r="G324" s="34"/>
      <c r="H324" s="34"/>
      <c r="I324" s="34"/>
      <c r="J324" s="34"/>
      <c r="K324" s="35"/>
      <c r="L324" s="34"/>
      <c r="M324" s="34"/>
      <c r="N324" s="34"/>
      <c r="O324" s="34"/>
      <c r="P324" s="34"/>
      <c r="Q324" s="34"/>
      <c r="R324" s="34"/>
      <c r="S324" s="41"/>
      <c r="T324" s="41"/>
      <c r="U324" s="41"/>
      <c r="V324" s="34"/>
      <c r="W324" s="34"/>
      <c r="X324" s="36"/>
      <c r="Y324" s="37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</row>
    <row r="325" spans="3:139" ht="12.75">
      <c r="C325" s="33"/>
      <c r="D325" s="33"/>
      <c r="E325" s="33"/>
      <c r="F325" s="33"/>
      <c r="G325" s="34"/>
      <c r="H325" s="34"/>
      <c r="I325" s="34"/>
      <c r="J325" s="34"/>
      <c r="K325" s="35"/>
      <c r="L325" s="34"/>
      <c r="M325" s="34"/>
      <c r="N325" s="34"/>
      <c r="O325" s="34"/>
      <c r="P325" s="34"/>
      <c r="Q325" s="34"/>
      <c r="R325" s="34"/>
      <c r="S325" s="41"/>
      <c r="T325" s="41"/>
      <c r="U325" s="41"/>
      <c r="V325" s="34"/>
      <c r="W325" s="34"/>
      <c r="X325" s="36"/>
      <c r="Y325" s="37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</row>
    <row r="326" spans="3:139" ht="12.75">
      <c r="C326" s="33"/>
      <c r="D326" s="33"/>
      <c r="E326" s="33"/>
      <c r="F326" s="33"/>
      <c r="G326" s="34"/>
      <c r="H326" s="34"/>
      <c r="I326" s="34"/>
      <c r="J326" s="34"/>
      <c r="K326" s="35"/>
      <c r="L326" s="34"/>
      <c r="M326" s="34"/>
      <c r="N326" s="34"/>
      <c r="O326" s="34"/>
      <c r="P326" s="34"/>
      <c r="Q326" s="34"/>
      <c r="R326" s="34"/>
      <c r="S326" s="41"/>
      <c r="T326" s="41"/>
      <c r="U326" s="41"/>
      <c r="V326" s="34"/>
      <c r="W326" s="34"/>
      <c r="X326" s="36"/>
      <c r="Y326" s="37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</row>
    <row r="327" spans="3:139" ht="12.75">
      <c r="C327" s="33"/>
      <c r="D327" s="33"/>
      <c r="E327" s="33"/>
      <c r="F327" s="33"/>
      <c r="G327" s="34"/>
      <c r="H327" s="34"/>
      <c r="I327" s="34"/>
      <c r="J327" s="34"/>
      <c r="K327" s="35"/>
      <c r="L327" s="34"/>
      <c r="M327" s="34"/>
      <c r="N327" s="34"/>
      <c r="O327" s="34"/>
      <c r="P327" s="34"/>
      <c r="Q327" s="34"/>
      <c r="R327" s="34"/>
      <c r="S327" s="41"/>
      <c r="T327" s="41"/>
      <c r="U327" s="41"/>
      <c r="V327" s="34"/>
      <c r="W327" s="34"/>
      <c r="X327" s="36"/>
      <c r="Y327" s="37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</row>
    <row r="328" spans="3:139" ht="12.75">
      <c r="C328" s="33"/>
      <c r="D328" s="33"/>
      <c r="E328" s="33"/>
      <c r="F328" s="33"/>
      <c r="G328" s="34"/>
      <c r="H328" s="34"/>
      <c r="I328" s="34"/>
      <c r="J328" s="34"/>
      <c r="K328" s="35"/>
      <c r="L328" s="34"/>
      <c r="M328" s="34"/>
      <c r="N328" s="34"/>
      <c r="O328" s="34"/>
      <c r="P328" s="34"/>
      <c r="Q328" s="34"/>
      <c r="R328" s="34"/>
      <c r="S328" s="41"/>
      <c r="T328" s="41"/>
      <c r="U328" s="41"/>
      <c r="V328" s="34"/>
      <c r="W328" s="34"/>
      <c r="X328" s="36"/>
      <c r="Y328" s="37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</row>
    <row r="329" spans="3:139" ht="12.75">
      <c r="C329" s="33"/>
      <c r="D329" s="33"/>
      <c r="E329" s="33"/>
      <c r="F329" s="33"/>
      <c r="G329" s="34"/>
      <c r="H329" s="34"/>
      <c r="I329" s="34"/>
      <c r="J329" s="34"/>
      <c r="K329" s="35"/>
      <c r="L329" s="34"/>
      <c r="M329" s="34"/>
      <c r="N329" s="34"/>
      <c r="O329" s="34"/>
      <c r="P329" s="34"/>
      <c r="Q329" s="34"/>
      <c r="R329" s="34"/>
      <c r="S329" s="41"/>
      <c r="T329" s="41"/>
      <c r="U329" s="41"/>
      <c r="V329" s="34"/>
      <c r="W329" s="34"/>
      <c r="X329" s="36"/>
      <c r="Y329" s="37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</row>
    <row r="330" spans="3:139" ht="12.75">
      <c r="C330" s="33"/>
      <c r="D330" s="33"/>
      <c r="E330" s="33"/>
      <c r="F330" s="33"/>
      <c r="G330" s="34"/>
      <c r="H330" s="34"/>
      <c r="I330" s="34"/>
      <c r="J330" s="34"/>
      <c r="K330" s="35"/>
      <c r="L330" s="34"/>
      <c r="M330" s="34"/>
      <c r="N330" s="34"/>
      <c r="O330" s="34"/>
      <c r="P330" s="34"/>
      <c r="Q330" s="34"/>
      <c r="R330" s="34"/>
      <c r="S330" s="41"/>
      <c r="T330" s="41"/>
      <c r="U330" s="41"/>
      <c r="V330" s="34"/>
      <c r="W330" s="34"/>
      <c r="X330" s="36"/>
      <c r="Y330" s="37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</row>
    <row r="331" spans="3:139" ht="12.75">
      <c r="C331" s="33"/>
      <c r="D331" s="33"/>
      <c r="E331" s="33"/>
      <c r="F331" s="33"/>
      <c r="G331" s="34"/>
      <c r="H331" s="34"/>
      <c r="I331" s="34"/>
      <c r="J331" s="34"/>
      <c r="K331" s="35"/>
      <c r="L331" s="34"/>
      <c r="M331" s="34"/>
      <c r="N331" s="34"/>
      <c r="O331" s="34"/>
      <c r="P331" s="34"/>
      <c r="Q331" s="34"/>
      <c r="R331" s="34"/>
      <c r="S331" s="41"/>
      <c r="T331" s="41"/>
      <c r="U331" s="41"/>
      <c r="V331" s="34"/>
      <c r="W331" s="34"/>
      <c r="X331" s="36"/>
      <c r="Y331" s="37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</row>
    <row r="332" spans="3:139" ht="12.75">
      <c r="C332" s="33"/>
      <c r="D332" s="33"/>
      <c r="E332" s="33"/>
      <c r="F332" s="33"/>
      <c r="G332" s="34"/>
      <c r="H332" s="34"/>
      <c r="I332" s="34"/>
      <c r="J332" s="34"/>
      <c r="K332" s="35"/>
      <c r="L332" s="34"/>
      <c r="M332" s="34"/>
      <c r="N332" s="34"/>
      <c r="O332" s="34"/>
      <c r="P332" s="34"/>
      <c r="Q332" s="34"/>
      <c r="R332" s="34"/>
      <c r="S332" s="41"/>
      <c r="T332" s="41"/>
      <c r="U332" s="41"/>
      <c r="V332" s="34"/>
      <c r="W332" s="34"/>
      <c r="X332" s="36"/>
      <c r="Y332" s="37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</row>
    <row r="333" spans="3:139" ht="12.75">
      <c r="C333" s="33"/>
      <c r="D333" s="33"/>
      <c r="E333" s="33"/>
      <c r="F333" s="33"/>
      <c r="G333" s="34"/>
      <c r="H333" s="34"/>
      <c r="I333" s="34"/>
      <c r="J333" s="34"/>
      <c r="K333" s="35"/>
      <c r="L333" s="34"/>
      <c r="M333" s="34"/>
      <c r="N333" s="34"/>
      <c r="O333" s="34"/>
      <c r="P333" s="34"/>
      <c r="Q333" s="34"/>
      <c r="R333" s="34"/>
      <c r="S333" s="41"/>
      <c r="T333" s="41"/>
      <c r="U333" s="41"/>
      <c r="V333" s="34"/>
      <c r="W333" s="34"/>
      <c r="X333" s="36"/>
      <c r="Y333" s="37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</row>
    <row r="334" spans="3:139" ht="12.75">
      <c r="C334" s="33"/>
      <c r="D334" s="33"/>
      <c r="E334" s="33"/>
      <c r="F334" s="33"/>
      <c r="G334" s="34"/>
      <c r="H334" s="34"/>
      <c r="I334" s="34"/>
      <c r="J334" s="34"/>
      <c r="K334" s="35"/>
      <c r="L334" s="34"/>
      <c r="M334" s="34"/>
      <c r="N334" s="34"/>
      <c r="O334" s="34"/>
      <c r="P334" s="34"/>
      <c r="Q334" s="34"/>
      <c r="R334" s="34"/>
      <c r="S334" s="41"/>
      <c r="T334" s="41"/>
      <c r="U334" s="41"/>
      <c r="V334" s="34"/>
      <c r="W334" s="34"/>
      <c r="X334" s="36"/>
      <c r="Y334" s="37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</row>
    <row r="335" spans="3:139" ht="12.75">
      <c r="C335" s="33"/>
      <c r="D335" s="33"/>
      <c r="E335" s="33"/>
      <c r="F335" s="33"/>
      <c r="G335" s="34"/>
      <c r="H335" s="34"/>
      <c r="I335" s="34"/>
      <c r="J335" s="34"/>
      <c r="K335" s="35"/>
      <c r="L335" s="34"/>
      <c r="M335" s="34"/>
      <c r="N335" s="34"/>
      <c r="O335" s="34"/>
      <c r="P335" s="34"/>
      <c r="Q335" s="34"/>
      <c r="R335" s="34"/>
      <c r="S335" s="41"/>
      <c r="T335" s="41"/>
      <c r="U335" s="41"/>
      <c r="V335" s="34"/>
      <c r="W335" s="34"/>
      <c r="X335" s="36"/>
      <c r="Y335" s="37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</row>
    <row r="336" spans="3:139" ht="12.75">
      <c r="C336" s="33"/>
      <c r="D336" s="33"/>
      <c r="E336" s="33"/>
      <c r="F336" s="33"/>
      <c r="G336" s="34"/>
      <c r="H336" s="34"/>
      <c r="I336" s="34"/>
      <c r="J336" s="34"/>
      <c r="K336" s="35"/>
      <c r="L336" s="34"/>
      <c r="M336" s="34"/>
      <c r="N336" s="34"/>
      <c r="O336" s="34"/>
      <c r="P336" s="34"/>
      <c r="Q336" s="34"/>
      <c r="R336" s="34"/>
      <c r="S336" s="41"/>
      <c r="T336" s="41"/>
      <c r="U336" s="41"/>
      <c r="V336" s="34"/>
      <c r="W336" s="34"/>
      <c r="X336" s="36"/>
      <c r="Y336" s="37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</row>
    <row r="337" spans="3:139" ht="12.75">
      <c r="C337" s="33"/>
      <c r="D337" s="33"/>
      <c r="E337" s="33"/>
      <c r="F337" s="33"/>
      <c r="G337" s="34"/>
      <c r="H337" s="34"/>
      <c r="I337" s="34"/>
      <c r="J337" s="34"/>
      <c r="K337" s="35"/>
      <c r="L337" s="34"/>
      <c r="M337" s="34"/>
      <c r="N337" s="34"/>
      <c r="O337" s="34"/>
      <c r="P337" s="34"/>
      <c r="Q337" s="34"/>
      <c r="R337" s="34"/>
      <c r="S337" s="41"/>
      <c r="T337" s="41"/>
      <c r="U337" s="41"/>
      <c r="V337" s="34"/>
      <c r="W337" s="34"/>
      <c r="X337" s="36"/>
      <c r="Y337" s="37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</row>
    <row r="338" spans="3:139" ht="12.75">
      <c r="C338" s="33"/>
      <c r="D338" s="33"/>
      <c r="E338" s="33"/>
      <c r="F338" s="33"/>
      <c r="G338" s="34"/>
      <c r="H338" s="34"/>
      <c r="I338" s="34"/>
      <c r="J338" s="34"/>
      <c r="K338" s="35"/>
      <c r="L338" s="34"/>
      <c r="M338" s="34"/>
      <c r="N338" s="34"/>
      <c r="O338" s="34"/>
      <c r="P338" s="34"/>
      <c r="Q338" s="34"/>
      <c r="R338" s="34"/>
      <c r="S338" s="41"/>
      <c r="T338" s="41"/>
      <c r="U338" s="41"/>
      <c r="V338" s="34"/>
      <c r="W338" s="34"/>
      <c r="X338" s="36"/>
      <c r="Y338" s="37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</row>
    <row r="339" spans="3:139" ht="12.75">
      <c r="C339" s="33"/>
      <c r="D339" s="33"/>
      <c r="E339" s="33"/>
      <c r="F339" s="33"/>
      <c r="G339" s="34"/>
      <c r="H339" s="34"/>
      <c r="I339" s="34"/>
      <c r="J339" s="34"/>
      <c r="K339" s="35"/>
      <c r="L339" s="34"/>
      <c r="M339" s="34"/>
      <c r="N339" s="34"/>
      <c r="O339" s="34"/>
      <c r="P339" s="34"/>
      <c r="Q339" s="34"/>
      <c r="R339" s="34"/>
      <c r="S339" s="41"/>
      <c r="T339" s="41"/>
      <c r="U339" s="41"/>
      <c r="V339" s="34"/>
      <c r="W339" s="34"/>
      <c r="X339" s="36"/>
      <c r="Y339" s="37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</row>
    <row r="340" spans="3:139" ht="12.75">
      <c r="C340" s="33"/>
      <c r="D340" s="33"/>
      <c r="E340" s="33"/>
      <c r="F340" s="33"/>
      <c r="G340" s="34"/>
      <c r="H340" s="34"/>
      <c r="I340" s="34"/>
      <c r="J340" s="34"/>
      <c r="K340" s="35"/>
      <c r="L340" s="34"/>
      <c r="M340" s="34"/>
      <c r="N340" s="34"/>
      <c r="O340" s="34"/>
      <c r="P340" s="34"/>
      <c r="Q340" s="34"/>
      <c r="R340" s="34"/>
      <c r="S340" s="41"/>
      <c r="T340" s="41"/>
      <c r="U340" s="41"/>
      <c r="V340" s="34"/>
      <c r="W340" s="34"/>
      <c r="X340" s="36"/>
      <c r="Y340" s="37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</row>
    <row r="341" spans="3:139" ht="12.75">
      <c r="C341" s="33"/>
      <c r="D341" s="33"/>
      <c r="E341" s="33"/>
      <c r="F341" s="33"/>
      <c r="G341" s="34"/>
      <c r="H341" s="34"/>
      <c r="I341" s="34"/>
      <c r="J341" s="34"/>
      <c r="K341" s="35"/>
      <c r="L341" s="34"/>
      <c r="M341" s="34"/>
      <c r="N341" s="34"/>
      <c r="O341" s="34"/>
      <c r="P341" s="34"/>
      <c r="Q341" s="34"/>
      <c r="R341" s="34"/>
      <c r="S341" s="41"/>
      <c r="T341" s="41"/>
      <c r="U341" s="41"/>
      <c r="V341" s="34"/>
      <c r="W341" s="34"/>
      <c r="X341" s="36"/>
      <c r="Y341" s="37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</row>
    <row r="342" spans="3:139" ht="12.75">
      <c r="C342" s="33"/>
      <c r="D342" s="33"/>
      <c r="E342" s="33"/>
      <c r="F342" s="33"/>
      <c r="G342" s="34"/>
      <c r="H342" s="34"/>
      <c r="I342" s="34"/>
      <c r="J342" s="34"/>
      <c r="K342" s="35"/>
      <c r="L342" s="34"/>
      <c r="M342" s="34"/>
      <c r="N342" s="34"/>
      <c r="O342" s="34"/>
      <c r="P342" s="34"/>
      <c r="Q342" s="34"/>
      <c r="R342" s="34"/>
      <c r="S342" s="41"/>
      <c r="T342" s="41"/>
      <c r="U342" s="41"/>
      <c r="V342" s="34"/>
      <c r="W342" s="34"/>
      <c r="X342" s="36"/>
      <c r="Y342" s="37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</row>
    <row r="343" spans="3:139" ht="12.75">
      <c r="C343" s="33"/>
      <c r="D343" s="33"/>
      <c r="E343" s="33"/>
      <c r="F343" s="33"/>
      <c r="G343" s="34"/>
      <c r="H343" s="34"/>
      <c r="I343" s="34"/>
      <c r="J343" s="34"/>
      <c r="K343" s="35"/>
      <c r="L343" s="34"/>
      <c r="M343" s="34"/>
      <c r="N343" s="34"/>
      <c r="O343" s="34"/>
      <c r="P343" s="34"/>
      <c r="Q343" s="34"/>
      <c r="R343" s="34"/>
      <c r="S343" s="41"/>
      <c r="T343" s="41"/>
      <c r="U343" s="41"/>
      <c r="V343" s="34"/>
      <c r="W343" s="34"/>
      <c r="X343" s="36"/>
      <c r="Y343" s="37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</row>
    <row r="344" spans="3:139" ht="12.75">
      <c r="C344" s="33"/>
      <c r="D344" s="33"/>
      <c r="E344" s="33"/>
      <c r="F344" s="33"/>
      <c r="G344" s="34"/>
      <c r="H344" s="34"/>
      <c r="I344" s="34"/>
      <c r="J344" s="34"/>
      <c r="K344" s="35"/>
      <c r="L344" s="34"/>
      <c r="M344" s="34"/>
      <c r="N344" s="34"/>
      <c r="O344" s="34"/>
      <c r="P344" s="34"/>
      <c r="Q344" s="34"/>
      <c r="R344" s="34"/>
      <c r="S344" s="41"/>
      <c r="T344" s="41"/>
      <c r="U344" s="41"/>
      <c r="V344" s="34"/>
      <c r="W344" s="34"/>
      <c r="X344" s="36"/>
      <c r="Y344" s="37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</row>
    <row r="345" spans="3:139" ht="12.75">
      <c r="C345" s="33"/>
      <c r="D345" s="33"/>
      <c r="E345" s="33"/>
      <c r="F345" s="33"/>
      <c r="G345" s="34"/>
      <c r="H345" s="34"/>
      <c r="I345" s="34"/>
      <c r="J345" s="34"/>
      <c r="K345" s="35"/>
      <c r="L345" s="34"/>
      <c r="M345" s="34"/>
      <c r="N345" s="34"/>
      <c r="O345" s="34"/>
      <c r="P345" s="34"/>
      <c r="Q345" s="34"/>
      <c r="R345" s="34"/>
      <c r="S345" s="41"/>
      <c r="T345" s="41"/>
      <c r="U345" s="41"/>
      <c r="V345" s="34"/>
      <c r="W345" s="34"/>
      <c r="X345" s="36"/>
      <c r="Y345" s="37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</row>
    <row r="346" spans="3:139" ht="12.75">
      <c r="C346" s="33"/>
      <c r="D346" s="33"/>
      <c r="E346" s="33"/>
      <c r="F346" s="33"/>
      <c r="G346" s="34"/>
      <c r="H346" s="34"/>
      <c r="I346" s="34"/>
      <c r="J346" s="34"/>
      <c r="K346" s="35"/>
      <c r="L346" s="34"/>
      <c r="M346" s="34"/>
      <c r="N346" s="34"/>
      <c r="O346" s="34"/>
      <c r="P346" s="34"/>
      <c r="Q346" s="34"/>
      <c r="R346" s="34"/>
      <c r="S346" s="41"/>
      <c r="T346" s="41"/>
      <c r="U346" s="41"/>
      <c r="V346" s="34"/>
      <c r="W346" s="34"/>
      <c r="X346" s="36"/>
      <c r="Y346" s="37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</row>
    <row r="347" spans="3:139" ht="12.75">
      <c r="C347" s="33"/>
      <c r="D347" s="33"/>
      <c r="E347" s="33"/>
      <c r="F347" s="33"/>
      <c r="G347" s="34"/>
      <c r="H347" s="34"/>
      <c r="I347" s="34"/>
      <c r="J347" s="34"/>
      <c r="K347" s="35"/>
      <c r="L347" s="34"/>
      <c r="M347" s="34"/>
      <c r="N347" s="34"/>
      <c r="O347" s="34"/>
      <c r="P347" s="34"/>
      <c r="Q347" s="34"/>
      <c r="R347" s="34"/>
      <c r="S347" s="41"/>
      <c r="T347" s="41"/>
      <c r="U347" s="41"/>
      <c r="V347" s="34"/>
      <c r="W347" s="34"/>
      <c r="X347" s="36"/>
      <c r="Y347" s="37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</row>
    <row r="348" spans="3:139" ht="12.75">
      <c r="C348" s="33"/>
      <c r="D348" s="33"/>
      <c r="E348" s="33"/>
      <c r="F348" s="33"/>
      <c r="G348" s="34"/>
      <c r="H348" s="34"/>
      <c r="I348" s="34"/>
      <c r="J348" s="34"/>
      <c r="K348" s="35"/>
      <c r="L348" s="34"/>
      <c r="M348" s="34"/>
      <c r="N348" s="34"/>
      <c r="O348" s="34"/>
      <c r="P348" s="34"/>
      <c r="Q348" s="34"/>
      <c r="R348" s="34"/>
      <c r="S348" s="41"/>
      <c r="T348" s="41"/>
      <c r="U348" s="41"/>
      <c r="V348" s="34"/>
      <c r="W348" s="34"/>
      <c r="X348" s="36"/>
      <c r="Y348" s="37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</row>
    <row r="349" spans="3:139" ht="12.75">
      <c r="C349" s="33"/>
      <c r="D349" s="33"/>
      <c r="E349" s="33"/>
      <c r="F349" s="33"/>
      <c r="G349" s="34"/>
      <c r="H349" s="34"/>
      <c r="I349" s="34"/>
      <c r="J349" s="34"/>
      <c r="K349" s="35"/>
      <c r="L349" s="34"/>
      <c r="M349" s="34"/>
      <c r="N349" s="34"/>
      <c r="O349" s="34"/>
      <c r="P349" s="34"/>
      <c r="Q349" s="34"/>
      <c r="R349" s="34"/>
      <c r="S349" s="41"/>
      <c r="T349" s="41"/>
      <c r="U349" s="41"/>
      <c r="V349" s="34"/>
      <c r="W349" s="34"/>
      <c r="X349" s="36"/>
      <c r="Y349" s="37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</row>
    <row r="350" spans="3:139" ht="12.75">
      <c r="C350" s="33"/>
      <c r="D350" s="33"/>
      <c r="E350" s="33"/>
      <c r="F350" s="33"/>
      <c r="G350" s="34"/>
      <c r="H350" s="34"/>
      <c r="I350" s="34"/>
      <c r="J350" s="34"/>
      <c r="K350" s="35"/>
      <c r="L350" s="34"/>
      <c r="M350" s="34"/>
      <c r="N350" s="34"/>
      <c r="O350" s="34"/>
      <c r="P350" s="34"/>
      <c r="Q350" s="34"/>
      <c r="R350" s="34"/>
      <c r="S350" s="41"/>
      <c r="T350" s="41"/>
      <c r="U350" s="41"/>
      <c r="V350" s="34"/>
      <c r="W350" s="34"/>
      <c r="X350" s="36"/>
      <c r="Y350" s="37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</row>
    <row r="351" spans="3:139" ht="12.75">
      <c r="C351" s="33"/>
      <c r="D351" s="33"/>
      <c r="E351" s="33"/>
      <c r="F351" s="33"/>
      <c r="G351" s="34"/>
      <c r="H351" s="34"/>
      <c r="I351" s="34"/>
      <c r="J351" s="34"/>
      <c r="K351" s="35"/>
      <c r="L351" s="34"/>
      <c r="M351" s="34"/>
      <c r="N351" s="34"/>
      <c r="O351" s="34"/>
      <c r="P351" s="34"/>
      <c r="Q351" s="34"/>
      <c r="R351" s="34"/>
      <c r="S351" s="41"/>
      <c r="T351" s="41"/>
      <c r="U351" s="41"/>
      <c r="V351" s="34"/>
      <c r="W351" s="34"/>
      <c r="X351" s="36"/>
      <c r="Y351" s="37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</row>
    <row r="352" spans="3:139" ht="12.75">
      <c r="C352" s="33"/>
      <c r="D352" s="33"/>
      <c r="E352" s="33"/>
      <c r="F352" s="33"/>
      <c r="G352" s="34"/>
      <c r="H352" s="34"/>
      <c r="I352" s="34"/>
      <c r="J352" s="34"/>
      <c r="K352" s="35"/>
      <c r="L352" s="34"/>
      <c r="M352" s="34"/>
      <c r="N352" s="34"/>
      <c r="O352" s="34"/>
      <c r="P352" s="34"/>
      <c r="Q352" s="34"/>
      <c r="R352" s="34"/>
      <c r="S352" s="41"/>
      <c r="T352" s="41"/>
      <c r="U352" s="41"/>
      <c r="V352" s="34"/>
      <c r="W352" s="34"/>
      <c r="X352" s="36"/>
      <c r="Y352" s="37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</row>
    <row r="353" spans="3:139" ht="12.75">
      <c r="C353" s="33"/>
      <c r="D353" s="33"/>
      <c r="E353" s="33"/>
      <c r="F353" s="33"/>
      <c r="G353" s="34"/>
      <c r="H353" s="34"/>
      <c r="I353" s="34"/>
      <c r="J353" s="34"/>
      <c r="K353" s="35"/>
      <c r="L353" s="34"/>
      <c r="M353" s="34"/>
      <c r="N353" s="34"/>
      <c r="O353" s="34"/>
      <c r="P353" s="34"/>
      <c r="Q353" s="34"/>
      <c r="R353" s="34"/>
      <c r="S353" s="41"/>
      <c r="T353" s="41"/>
      <c r="U353" s="41"/>
      <c r="V353" s="34"/>
      <c r="W353" s="34"/>
      <c r="X353" s="36"/>
      <c r="Y353" s="37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</row>
    <row r="354" spans="3:139" ht="12.75">
      <c r="C354" s="33"/>
      <c r="D354" s="33"/>
      <c r="E354" s="33"/>
      <c r="F354" s="33"/>
      <c r="G354" s="34"/>
      <c r="H354" s="34"/>
      <c r="I354" s="34"/>
      <c r="J354" s="34"/>
      <c r="K354" s="35"/>
      <c r="L354" s="34"/>
      <c r="M354" s="34"/>
      <c r="N354" s="34"/>
      <c r="O354" s="34"/>
      <c r="P354" s="34"/>
      <c r="Q354" s="34"/>
      <c r="R354" s="34"/>
      <c r="S354" s="41"/>
      <c r="T354" s="41"/>
      <c r="U354" s="41"/>
      <c r="V354" s="34"/>
      <c r="W354" s="34"/>
      <c r="X354" s="36"/>
      <c r="Y354" s="37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</row>
    <row r="355" spans="3:139" ht="12.75">
      <c r="C355" s="33"/>
      <c r="D355" s="33"/>
      <c r="E355" s="33"/>
      <c r="F355" s="33"/>
      <c r="G355" s="34"/>
      <c r="H355" s="34"/>
      <c r="I355" s="34"/>
      <c r="J355" s="34"/>
      <c r="K355" s="35"/>
      <c r="L355" s="34"/>
      <c r="M355" s="34"/>
      <c r="N355" s="34"/>
      <c r="O355" s="34"/>
      <c r="P355" s="34"/>
      <c r="Q355" s="34"/>
      <c r="R355" s="34"/>
      <c r="S355" s="41"/>
      <c r="T355" s="41"/>
      <c r="U355" s="41"/>
      <c r="V355" s="34"/>
      <c r="W355" s="34"/>
      <c r="X355" s="36"/>
      <c r="Y355" s="37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</row>
    <row r="356" spans="3:139" ht="12.75">
      <c r="C356" s="33"/>
      <c r="D356" s="33"/>
      <c r="E356" s="33"/>
      <c r="F356" s="33"/>
      <c r="G356" s="34"/>
      <c r="H356" s="34"/>
      <c r="I356" s="34"/>
      <c r="J356" s="34"/>
      <c r="K356" s="35"/>
      <c r="L356" s="34"/>
      <c r="M356" s="34"/>
      <c r="N356" s="34"/>
      <c r="O356" s="34"/>
      <c r="P356" s="34"/>
      <c r="Q356" s="34"/>
      <c r="R356" s="34"/>
      <c r="S356" s="41"/>
      <c r="T356" s="41"/>
      <c r="U356" s="41"/>
      <c r="V356" s="34"/>
      <c r="W356" s="34"/>
      <c r="X356" s="36"/>
      <c r="Y356" s="37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</row>
    <row r="357" spans="3:139" ht="12.75">
      <c r="C357" s="33"/>
      <c r="D357" s="33"/>
      <c r="E357" s="33"/>
      <c r="F357" s="33"/>
      <c r="G357" s="34"/>
      <c r="H357" s="34"/>
      <c r="I357" s="34"/>
      <c r="J357" s="34"/>
      <c r="K357" s="35"/>
      <c r="L357" s="34"/>
      <c r="M357" s="34"/>
      <c r="N357" s="34"/>
      <c r="O357" s="34"/>
      <c r="P357" s="34"/>
      <c r="Q357" s="34"/>
      <c r="R357" s="34"/>
      <c r="S357" s="41"/>
      <c r="T357" s="41"/>
      <c r="U357" s="41"/>
      <c r="V357" s="34"/>
      <c r="W357" s="34"/>
      <c r="X357" s="36"/>
      <c r="Y357" s="37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</row>
    <row r="358" spans="3:139" ht="12.75">
      <c r="C358" s="33"/>
      <c r="D358" s="33"/>
      <c r="E358" s="33"/>
      <c r="F358" s="33"/>
      <c r="G358" s="34"/>
      <c r="H358" s="34"/>
      <c r="I358" s="34"/>
      <c r="J358" s="34"/>
      <c r="K358" s="35"/>
      <c r="L358" s="34"/>
      <c r="M358" s="34"/>
      <c r="N358" s="34"/>
      <c r="O358" s="34"/>
      <c r="P358" s="34"/>
      <c r="Q358" s="34"/>
      <c r="R358" s="34"/>
      <c r="S358" s="41"/>
      <c r="T358" s="41"/>
      <c r="U358" s="41"/>
      <c r="V358" s="34"/>
      <c r="W358" s="34"/>
      <c r="X358" s="36"/>
      <c r="Y358" s="37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</row>
    <row r="359" spans="3:139" ht="12.75">
      <c r="C359" s="33"/>
      <c r="D359" s="33"/>
      <c r="E359" s="33"/>
      <c r="F359" s="33"/>
      <c r="G359" s="34"/>
      <c r="H359" s="34"/>
      <c r="I359" s="34"/>
      <c r="J359" s="34"/>
      <c r="K359" s="35"/>
      <c r="L359" s="34"/>
      <c r="M359" s="34"/>
      <c r="N359" s="34"/>
      <c r="O359" s="34"/>
      <c r="P359" s="34"/>
      <c r="Q359" s="34"/>
      <c r="R359" s="34"/>
      <c r="S359" s="41"/>
      <c r="T359" s="41"/>
      <c r="U359" s="41"/>
      <c r="V359" s="34"/>
      <c r="W359" s="34"/>
      <c r="X359" s="36"/>
      <c r="Y359" s="37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</row>
    <row r="360" spans="3:139" ht="12.75">
      <c r="C360" s="33"/>
      <c r="D360" s="33"/>
      <c r="E360" s="33"/>
      <c r="F360" s="33"/>
      <c r="G360" s="34"/>
      <c r="H360" s="34"/>
      <c r="I360" s="34"/>
      <c r="J360" s="34"/>
      <c r="K360" s="35"/>
      <c r="L360" s="34"/>
      <c r="M360" s="34"/>
      <c r="N360" s="34"/>
      <c r="O360" s="34"/>
      <c r="P360" s="34"/>
      <c r="Q360" s="34"/>
      <c r="R360" s="34"/>
      <c r="S360" s="41"/>
      <c r="T360" s="41"/>
      <c r="U360" s="41"/>
      <c r="V360" s="34"/>
      <c r="W360" s="34"/>
      <c r="X360" s="36"/>
      <c r="Y360" s="37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</row>
    <row r="361" spans="3:139" ht="12.75">
      <c r="C361" s="33"/>
      <c r="D361" s="33"/>
      <c r="E361" s="33"/>
      <c r="F361" s="33"/>
      <c r="G361" s="34"/>
      <c r="H361" s="34"/>
      <c r="I361" s="34"/>
      <c r="J361" s="34"/>
      <c r="K361" s="35"/>
      <c r="L361" s="34"/>
      <c r="M361" s="34"/>
      <c r="N361" s="34"/>
      <c r="O361" s="34"/>
      <c r="P361" s="34"/>
      <c r="Q361" s="34"/>
      <c r="R361" s="34"/>
      <c r="S361" s="41"/>
      <c r="T361" s="41"/>
      <c r="U361" s="41"/>
      <c r="V361" s="34"/>
      <c r="W361" s="34"/>
      <c r="X361" s="36"/>
      <c r="Y361" s="37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</row>
    <row r="362" spans="3:139" ht="12.75">
      <c r="C362" s="33"/>
      <c r="D362" s="33"/>
      <c r="E362" s="33"/>
      <c r="F362" s="33"/>
      <c r="G362" s="34"/>
      <c r="H362" s="34"/>
      <c r="I362" s="34"/>
      <c r="J362" s="34"/>
      <c r="K362" s="35"/>
      <c r="L362" s="34"/>
      <c r="M362" s="34"/>
      <c r="N362" s="34"/>
      <c r="O362" s="34"/>
      <c r="P362" s="34"/>
      <c r="Q362" s="34"/>
      <c r="R362" s="34"/>
      <c r="S362" s="41"/>
      <c r="T362" s="41"/>
      <c r="U362" s="41"/>
      <c r="V362" s="34"/>
      <c r="W362" s="34"/>
      <c r="X362" s="36"/>
      <c r="Y362" s="37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</row>
    <row r="363" spans="3:139" ht="12.75">
      <c r="C363" s="33"/>
      <c r="D363" s="33"/>
      <c r="E363" s="33"/>
      <c r="F363" s="33"/>
      <c r="G363" s="34"/>
      <c r="H363" s="34"/>
      <c r="I363" s="34"/>
      <c r="J363" s="34"/>
      <c r="K363" s="35"/>
      <c r="L363" s="34"/>
      <c r="M363" s="34"/>
      <c r="N363" s="34"/>
      <c r="O363" s="34"/>
      <c r="P363" s="34"/>
      <c r="Q363" s="34"/>
      <c r="R363" s="34"/>
      <c r="S363" s="41"/>
      <c r="T363" s="41"/>
      <c r="U363" s="41"/>
      <c r="V363" s="34"/>
      <c r="W363" s="34"/>
      <c r="X363" s="36"/>
      <c r="Y363" s="37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</row>
    <row r="364" spans="3:139" ht="12.75">
      <c r="C364" s="33"/>
      <c r="D364" s="33"/>
      <c r="E364" s="33"/>
      <c r="F364" s="33"/>
      <c r="G364" s="34"/>
      <c r="H364" s="34"/>
      <c r="I364" s="34"/>
      <c r="J364" s="34"/>
      <c r="K364" s="35"/>
      <c r="L364" s="34"/>
      <c r="M364" s="34"/>
      <c r="N364" s="34"/>
      <c r="O364" s="34"/>
      <c r="P364" s="34"/>
      <c r="Q364" s="34"/>
      <c r="R364" s="34"/>
      <c r="S364" s="41"/>
      <c r="T364" s="41"/>
      <c r="U364" s="41"/>
      <c r="V364" s="34"/>
      <c r="W364" s="34"/>
      <c r="X364" s="36"/>
      <c r="Y364" s="37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</row>
    <row r="365" spans="3:139" ht="12.75">
      <c r="C365" s="33"/>
      <c r="D365" s="33"/>
      <c r="E365" s="33"/>
      <c r="F365" s="33"/>
      <c r="G365" s="34"/>
      <c r="H365" s="34"/>
      <c r="I365" s="34"/>
      <c r="J365" s="34"/>
      <c r="K365" s="35"/>
      <c r="L365" s="34"/>
      <c r="M365" s="34"/>
      <c r="N365" s="34"/>
      <c r="O365" s="34"/>
      <c r="P365" s="34"/>
      <c r="Q365" s="34"/>
      <c r="R365" s="34"/>
      <c r="S365" s="41"/>
      <c r="T365" s="41"/>
      <c r="U365" s="41"/>
      <c r="V365" s="34"/>
      <c r="W365" s="34"/>
      <c r="X365" s="36"/>
      <c r="Y365" s="37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</row>
    <row r="366" spans="3:139" ht="12.75">
      <c r="C366" s="33"/>
      <c r="D366" s="33"/>
      <c r="E366" s="33"/>
      <c r="F366" s="33"/>
      <c r="G366" s="34"/>
      <c r="H366" s="34"/>
      <c r="I366" s="34"/>
      <c r="J366" s="34"/>
      <c r="K366" s="35"/>
      <c r="L366" s="34"/>
      <c r="M366" s="34"/>
      <c r="N366" s="34"/>
      <c r="O366" s="34"/>
      <c r="P366" s="34"/>
      <c r="Q366" s="34"/>
      <c r="R366" s="34"/>
      <c r="S366" s="41"/>
      <c r="T366" s="41"/>
      <c r="U366" s="41"/>
      <c r="V366" s="34"/>
      <c r="W366" s="34"/>
      <c r="X366" s="36"/>
      <c r="Y366" s="37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</row>
    <row r="367" spans="3:139" ht="12.75">
      <c r="C367" s="33"/>
      <c r="D367" s="33"/>
      <c r="E367" s="33"/>
      <c r="F367" s="33"/>
      <c r="G367" s="34"/>
      <c r="H367" s="34"/>
      <c r="I367" s="34"/>
      <c r="J367" s="34"/>
      <c r="K367" s="35"/>
      <c r="L367" s="34"/>
      <c r="M367" s="34"/>
      <c r="N367" s="34"/>
      <c r="O367" s="34"/>
      <c r="P367" s="34"/>
      <c r="Q367" s="34"/>
      <c r="R367" s="34"/>
      <c r="S367" s="41"/>
      <c r="T367" s="41"/>
      <c r="U367" s="41"/>
      <c r="V367" s="34"/>
      <c r="W367" s="34"/>
      <c r="X367" s="36"/>
      <c r="Y367" s="37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</row>
    <row r="368" spans="3:139" ht="12.75">
      <c r="C368" s="33"/>
      <c r="D368" s="33"/>
      <c r="E368" s="33"/>
      <c r="F368" s="33"/>
      <c r="G368" s="34"/>
      <c r="H368" s="34"/>
      <c r="I368" s="34"/>
      <c r="J368" s="34"/>
      <c r="K368" s="35"/>
      <c r="L368" s="34"/>
      <c r="M368" s="34"/>
      <c r="N368" s="34"/>
      <c r="O368" s="34"/>
      <c r="P368" s="34"/>
      <c r="Q368" s="34"/>
      <c r="R368" s="34"/>
      <c r="S368" s="41"/>
      <c r="T368" s="41"/>
      <c r="U368" s="41"/>
      <c r="V368" s="34"/>
      <c r="W368" s="34"/>
      <c r="X368" s="36"/>
      <c r="Y368" s="37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</row>
    <row r="369" spans="3:139" ht="12.75">
      <c r="C369" s="33"/>
      <c r="D369" s="33"/>
      <c r="E369" s="33"/>
      <c r="F369" s="33"/>
      <c r="G369" s="34"/>
      <c r="H369" s="34"/>
      <c r="I369" s="34"/>
      <c r="J369" s="34"/>
      <c r="K369" s="35"/>
      <c r="L369" s="34"/>
      <c r="M369" s="34"/>
      <c r="N369" s="34"/>
      <c r="O369" s="34"/>
      <c r="P369" s="34"/>
      <c r="Q369" s="34"/>
      <c r="R369" s="34"/>
      <c r="S369" s="41"/>
      <c r="T369" s="41"/>
      <c r="U369" s="41"/>
      <c r="V369" s="34"/>
      <c r="W369" s="34"/>
      <c r="X369" s="36"/>
      <c r="Y369" s="37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</row>
    <row r="370" spans="3:139" ht="12.75">
      <c r="C370" s="33"/>
      <c r="D370" s="33"/>
      <c r="E370" s="33"/>
      <c r="F370" s="33"/>
      <c r="G370" s="34"/>
      <c r="H370" s="34"/>
      <c r="I370" s="34"/>
      <c r="J370" s="34"/>
      <c r="K370" s="35"/>
      <c r="L370" s="34"/>
      <c r="M370" s="34"/>
      <c r="N370" s="34"/>
      <c r="O370" s="34"/>
      <c r="P370" s="34"/>
      <c r="Q370" s="34"/>
      <c r="R370" s="34"/>
      <c r="S370" s="41"/>
      <c r="T370" s="41"/>
      <c r="U370" s="41"/>
      <c r="V370" s="34"/>
      <c r="W370" s="34"/>
      <c r="X370" s="36"/>
      <c r="Y370" s="37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</row>
    <row r="371" spans="3:139" ht="12.75">
      <c r="C371" s="33"/>
      <c r="D371" s="33"/>
      <c r="E371" s="33"/>
      <c r="F371" s="33"/>
      <c r="G371" s="34"/>
      <c r="H371" s="34"/>
      <c r="I371" s="34"/>
      <c r="J371" s="34"/>
      <c r="K371" s="35"/>
      <c r="L371" s="34"/>
      <c r="M371" s="34"/>
      <c r="N371" s="34"/>
      <c r="O371" s="34"/>
      <c r="P371" s="34"/>
      <c r="Q371" s="34"/>
      <c r="R371" s="34"/>
      <c r="S371" s="41"/>
      <c r="T371" s="41"/>
      <c r="U371" s="41"/>
      <c r="V371" s="34"/>
      <c r="W371" s="34"/>
      <c r="X371" s="36"/>
      <c r="Y371" s="37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</row>
    <row r="372" spans="3:139" ht="12.75">
      <c r="C372" s="33"/>
      <c r="D372" s="33"/>
      <c r="E372" s="33"/>
      <c r="F372" s="33"/>
      <c r="G372" s="34"/>
      <c r="H372" s="34"/>
      <c r="I372" s="34"/>
      <c r="J372" s="34"/>
      <c r="K372" s="35"/>
      <c r="L372" s="34"/>
      <c r="M372" s="34"/>
      <c r="N372" s="34"/>
      <c r="O372" s="34"/>
      <c r="P372" s="34"/>
      <c r="Q372" s="34"/>
      <c r="R372" s="34"/>
      <c r="S372" s="41"/>
      <c r="T372" s="41"/>
      <c r="U372" s="41"/>
      <c r="V372" s="34"/>
      <c r="W372" s="34"/>
      <c r="X372" s="36"/>
      <c r="Y372" s="37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</row>
    <row r="373" spans="3:139" ht="12.75">
      <c r="C373" s="33"/>
      <c r="D373" s="33"/>
      <c r="E373" s="33"/>
      <c r="F373" s="33"/>
      <c r="G373" s="34"/>
      <c r="H373" s="34"/>
      <c r="I373" s="34"/>
      <c r="J373" s="34"/>
      <c r="K373" s="35"/>
      <c r="L373" s="34"/>
      <c r="M373" s="34"/>
      <c r="N373" s="34"/>
      <c r="O373" s="34"/>
      <c r="P373" s="34"/>
      <c r="Q373" s="34"/>
      <c r="R373" s="34"/>
      <c r="S373" s="41"/>
      <c r="T373" s="41"/>
      <c r="U373" s="41"/>
      <c r="V373" s="34"/>
      <c r="W373" s="34"/>
      <c r="X373" s="36"/>
      <c r="Y373" s="37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</row>
    <row r="374" spans="3:139" ht="12.75">
      <c r="C374" s="33"/>
      <c r="D374" s="33"/>
      <c r="E374" s="33"/>
      <c r="F374" s="33"/>
      <c r="G374" s="34"/>
      <c r="H374" s="34"/>
      <c r="I374" s="34"/>
      <c r="J374" s="34"/>
      <c r="K374" s="35"/>
      <c r="L374" s="34"/>
      <c r="M374" s="34"/>
      <c r="N374" s="34"/>
      <c r="O374" s="34"/>
      <c r="P374" s="34"/>
      <c r="Q374" s="34"/>
      <c r="R374" s="34"/>
      <c r="S374" s="41"/>
      <c r="T374" s="41"/>
      <c r="U374" s="41"/>
      <c r="V374" s="34"/>
      <c r="W374" s="34"/>
      <c r="X374" s="36"/>
      <c r="Y374" s="37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</row>
    <row r="375" spans="3:139" ht="12.75">
      <c r="C375" s="33"/>
      <c r="D375" s="33"/>
      <c r="E375" s="33"/>
      <c r="F375" s="33"/>
      <c r="G375" s="34"/>
      <c r="H375" s="34"/>
      <c r="I375" s="34"/>
      <c r="J375" s="34"/>
      <c r="K375" s="35"/>
      <c r="L375" s="34"/>
      <c r="M375" s="34"/>
      <c r="N375" s="34"/>
      <c r="O375" s="34"/>
      <c r="P375" s="34"/>
      <c r="Q375" s="34"/>
      <c r="R375" s="34"/>
      <c r="S375" s="41"/>
      <c r="T375" s="41"/>
      <c r="U375" s="41"/>
      <c r="V375" s="34"/>
      <c r="W375" s="34"/>
      <c r="X375" s="36"/>
      <c r="Y375" s="37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</row>
    <row r="376" spans="3:139" ht="12.75">
      <c r="C376" s="33"/>
      <c r="D376" s="33"/>
      <c r="E376" s="33"/>
      <c r="F376" s="33"/>
      <c r="G376" s="34"/>
      <c r="H376" s="34"/>
      <c r="I376" s="34"/>
      <c r="J376" s="34"/>
      <c r="K376" s="35"/>
      <c r="L376" s="34"/>
      <c r="M376" s="34"/>
      <c r="N376" s="34"/>
      <c r="O376" s="34"/>
      <c r="P376" s="34"/>
      <c r="Q376" s="34"/>
      <c r="R376" s="34"/>
      <c r="S376" s="41"/>
      <c r="T376" s="41"/>
      <c r="U376" s="41"/>
      <c r="V376" s="34"/>
      <c r="W376" s="34"/>
      <c r="X376" s="36"/>
      <c r="Y376" s="37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</row>
    <row r="377" spans="3:139" ht="12.75">
      <c r="C377" s="33"/>
      <c r="D377" s="33"/>
      <c r="E377" s="33"/>
      <c r="F377" s="33"/>
      <c r="G377" s="34"/>
      <c r="H377" s="34"/>
      <c r="I377" s="34"/>
      <c r="J377" s="34"/>
      <c r="K377" s="35"/>
      <c r="L377" s="34"/>
      <c r="M377" s="34"/>
      <c r="N377" s="34"/>
      <c r="O377" s="34"/>
      <c r="P377" s="34"/>
      <c r="Q377" s="34"/>
      <c r="R377" s="34"/>
      <c r="S377" s="41"/>
      <c r="T377" s="41"/>
      <c r="U377" s="41"/>
      <c r="V377" s="34"/>
      <c r="W377" s="34"/>
      <c r="X377" s="36"/>
      <c r="Y377" s="37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</row>
    <row r="378" spans="3:139" ht="12.75">
      <c r="C378" s="33"/>
      <c r="D378" s="33"/>
      <c r="E378" s="33"/>
      <c r="F378" s="33"/>
      <c r="G378" s="34"/>
      <c r="H378" s="34"/>
      <c r="I378" s="34"/>
      <c r="J378" s="34"/>
      <c r="K378" s="35"/>
      <c r="L378" s="34"/>
      <c r="M378" s="34"/>
      <c r="N378" s="34"/>
      <c r="O378" s="34"/>
      <c r="P378" s="34"/>
      <c r="Q378" s="34"/>
      <c r="R378" s="34"/>
      <c r="S378" s="41"/>
      <c r="T378" s="41"/>
      <c r="U378" s="41"/>
      <c r="V378" s="34"/>
      <c r="W378" s="34"/>
      <c r="X378" s="36"/>
      <c r="Y378" s="37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</row>
    <row r="379" spans="3:139" ht="12.75">
      <c r="C379" s="33"/>
      <c r="D379" s="33"/>
      <c r="E379" s="33"/>
      <c r="F379" s="33"/>
      <c r="G379" s="34"/>
      <c r="H379" s="34"/>
      <c r="I379" s="34"/>
      <c r="J379" s="34"/>
      <c r="K379" s="35"/>
      <c r="L379" s="34"/>
      <c r="M379" s="34"/>
      <c r="N379" s="34"/>
      <c r="O379" s="34"/>
      <c r="P379" s="34"/>
      <c r="Q379" s="34"/>
      <c r="R379" s="34"/>
      <c r="S379" s="41"/>
      <c r="T379" s="41"/>
      <c r="U379" s="41"/>
      <c r="V379" s="34"/>
      <c r="W379" s="34"/>
      <c r="X379" s="36"/>
      <c r="Y379" s="37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</row>
    <row r="380" spans="3:139" ht="12.75">
      <c r="C380" s="33"/>
      <c r="D380" s="33"/>
      <c r="E380" s="33"/>
      <c r="F380" s="33"/>
      <c r="G380" s="34"/>
      <c r="H380" s="34"/>
      <c r="I380" s="34"/>
      <c r="J380" s="34"/>
      <c r="K380" s="35"/>
      <c r="L380" s="34"/>
      <c r="M380" s="34"/>
      <c r="N380" s="34"/>
      <c r="O380" s="34"/>
      <c r="P380" s="34"/>
      <c r="Q380" s="34"/>
      <c r="R380" s="34"/>
      <c r="S380" s="41"/>
      <c r="T380" s="41"/>
      <c r="U380" s="41"/>
      <c r="V380" s="34"/>
      <c r="W380" s="34"/>
      <c r="X380" s="36"/>
      <c r="Y380" s="37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</row>
    <row r="381" spans="3:139" ht="12.75">
      <c r="C381" s="33"/>
      <c r="D381" s="33"/>
      <c r="E381" s="33"/>
      <c r="F381" s="33"/>
      <c r="G381" s="34"/>
      <c r="H381" s="34"/>
      <c r="I381" s="34"/>
      <c r="J381" s="34"/>
      <c r="K381" s="35"/>
      <c r="L381" s="34"/>
      <c r="M381" s="34"/>
      <c r="N381" s="34"/>
      <c r="O381" s="34"/>
      <c r="P381" s="34"/>
      <c r="Q381" s="34"/>
      <c r="R381" s="34"/>
      <c r="S381" s="41"/>
      <c r="T381" s="41"/>
      <c r="U381" s="41"/>
      <c r="V381" s="34"/>
      <c r="W381" s="34"/>
      <c r="X381" s="36"/>
      <c r="Y381" s="37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</row>
    <row r="382" spans="3:139" ht="12.75">
      <c r="C382" s="33"/>
      <c r="D382" s="33"/>
      <c r="E382" s="33"/>
      <c r="F382" s="33"/>
      <c r="G382" s="34"/>
      <c r="H382" s="34"/>
      <c r="I382" s="34"/>
      <c r="J382" s="34"/>
      <c r="K382" s="35"/>
      <c r="L382" s="34"/>
      <c r="M382" s="34"/>
      <c r="N382" s="34"/>
      <c r="O382" s="34"/>
      <c r="P382" s="34"/>
      <c r="Q382" s="34"/>
      <c r="R382" s="34"/>
      <c r="S382" s="41"/>
      <c r="T382" s="41"/>
      <c r="U382" s="41"/>
      <c r="V382" s="34"/>
      <c r="W382" s="34"/>
      <c r="X382" s="36"/>
      <c r="Y382" s="37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</row>
    <row r="383" spans="3:139" ht="12.75">
      <c r="C383" s="33"/>
      <c r="D383" s="33"/>
      <c r="E383" s="33"/>
      <c r="F383" s="33"/>
      <c r="G383" s="34"/>
      <c r="H383" s="34"/>
      <c r="I383" s="34"/>
      <c r="J383" s="34"/>
      <c r="K383" s="35"/>
      <c r="L383" s="34"/>
      <c r="M383" s="34"/>
      <c r="N383" s="34"/>
      <c r="O383" s="34"/>
      <c r="P383" s="34"/>
      <c r="Q383" s="34"/>
      <c r="R383" s="34"/>
      <c r="S383" s="41"/>
      <c r="T383" s="41"/>
      <c r="U383" s="41"/>
      <c r="V383" s="34"/>
      <c r="W383" s="34"/>
      <c r="X383" s="36"/>
      <c r="Y383" s="37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</row>
    <row r="384" spans="3:139" ht="12.75">
      <c r="C384" s="33"/>
      <c r="D384" s="33"/>
      <c r="E384" s="33"/>
      <c r="F384" s="33"/>
      <c r="G384" s="34"/>
      <c r="H384" s="34"/>
      <c r="I384" s="34"/>
      <c r="J384" s="34"/>
      <c r="K384" s="35"/>
      <c r="L384" s="34"/>
      <c r="M384" s="34"/>
      <c r="N384" s="34"/>
      <c r="O384" s="34"/>
      <c r="P384" s="34"/>
      <c r="Q384" s="34"/>
      <c r="R384" s="34"/>
      <c r="S384" s="41"/>
      <c r="T384" s="41"/>
      <c r="U384" s="41"/>
      <c r="V384" s="34"/>
      <c r="W384" s="34"/>
      <c r="X384" s="36"/>
      <c r="Y384" s="37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</row>
    <row r="385" spans="3:139" ht="12.75">
      <c r="C385" s="33"/>
      <c r="D385" s="33"/>
      <c r="E385" s="33"/>
      <c r="F385" s="33"/>
      <c r="G385" s="34"/>
      <c r="H385" s="34"/>
      <c r="I385" s="34"/>
      <c r="J385" s="34"/>
      <c r="K385" s="35"/>
      <c r="L385" s="34"/>
      <c r="M385" s="34"/>
      <c r="N385" s="34"/>
      <c r="O385" s="34"/>
      <c r="P385" s="34"/>
      <c r="Q385" s="34"/>
      <c r="R385" s="34"/>
      <c r="S385" s="41"/>
      <c r="T385" s="41"/>
      <c r="U385" s="41"/>
      <c r="V385" s="34"/>
      <c r="W385" s="34"/>
      <c r="X385" s="36"/>
      <c r="Y385" s="37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</row>
    <row r="386" spans="3:139" ht="12.75">
      <c r="C386" s="33"/>
      <c r="D386" s="33"/>
      <c r="E386" s="33"/>
      <c r="F386" s="33"/>
      <c r="G386" s="34"/>
      <c r="H386" s="34"/>
      <c r="I386" s="34"/>
      <c r="J386" s="34"/>
      <c r="K386" s="35"/>
      <c r="L386" s="34"/>
      <c r="M386" s="34"/>
      <c r="N386" s="34"/>
      <c r="O386" s="34"/>
      <c r="P386" s="34"/>
      <c r="Q386" s="34"/>
      <c r="R386" s="34"/>
      <c r="S386" s="41"/>
      <c r="T386" s="41"/>
      <c r="U386" s="41"/>
      <c r="V386" s="34"/>
      <c r="W386" s="34"/>
      <c r="X386" s="36"/>
      <c r="Y386" s="37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</row>
  </sheetData>
  <sheetProtection/>
  <mergeCells count="67">
    <mergeCell ref="S10:U10"/>
    <mergeCell ref="S11:U11"/>
    <mergeCell ref="S15:U15"/>
    <mergeCell ref="S16:U16"/>
    <mergeCell ref="S17:U17"/>
    <mergeCell ref="S18:U18"/>
    <mergeCell ref="S12:U12"/>
    <mergeCell ref="S7:U7"/>
    <mergeCell ref="S13:U13"/>
    <mergeCell ref="S14:U14"/>
    <mergeCell ref="S8:U8"/>
    <mergeCell ref="S9:U9"/>
    <mergeCell ref="S23:U23"/>
    <mergeCell ref="S24:U24"/>
    <mergeCell ref="S25:U25"/>
    <mergeCell ref="S26:U26"/>
    <mergeCell ref="S19:U19"/>
    <mergeCell ref="S20:U20"/>
    <mergeCell ref="S21:U21"/>
    <mergeCell ref="S22:U22"/>
    <mergeCell ref="S31:U31"/>
    <mergeCell ref="S32:U32"/>
    <mergeCell ref="S33:U33"/>
    <mergeCell ref="S34:U34"/>
    <mergeCell ref="S27:U27"/>
    <mergeCell ref="S28:U28"/>
    <mergeCell ref="S29:U29"/>
    <mergeCell ref="S30:U30"/>
    <mergeCell ref="S39:U39"/>
    <mergeCell ref="S40:U40"/>
    <mergeCell ref="S41:U41"/>
    <mergeCell ref="S42:U42"/>
    <mergeCell ref="S35:U35"/>
    <mergeCell ref="S36:U36"/>
    <mergeCell ref="S37:U37"/>
    <mergeCell ref="S38:U38"/>
    <mergeCell ref="S47:U47"/>
    <mergeCell ref="S48:U48"/>
    <mergeCell ref="S49:U49"/>
    <mergeCell ref="S50:U50"/>
    <mergeCell ref="S43:U43"/>
    <mergeCell ref="S44:U44"/>
    <mergeCell ref="S45:U45"/>
    <mergeCell ref="S46:U46"/>
    <mergeCell ref="S55:U55"/>
    <mergeCell ref="S56:U56"/>
    <mergeCell ref="S57:U57"/>
    <mergeCell ref="S58:U58"/>
    <mergeCell ref="S51:U51"/>
    <mergeCell ref="S52:U52"/>
    <mergeCell ref="S53:U53"/>
    <mergeCell ref="S54:U54"/>
    <mergeCell ref="S63:U63"/>
    <mergeCell ref="S64:U64"/>
    <mergeCell ref="S65:U65"/>
    <mergeCell ref="S66:U66"/>
    <mergeCell ref="S59:U59"/>
    <mergeCell ref="S60:U60"/>
    <mergeCell ref="S61:U61"/>
    <mergeCell ref="S62:U62"/>
    <mergeCell ref="S71:U71"/>
    <mergeCell ref="S72:U72"/>
    <mergeCell ref="S73:U73"/>
    <mergeCell ref="S67:U67"/>
    <mergeCell ref="S68:U68"/>
    <mergeCell ref="S69:U69"/>
    <mergeCell ref="S70:U7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386"/>
  <sheetViews>
    <sheetView zoomScalePageLayoutView="0" workbookViewId="0" topLeftCell="T4">
      <selection activeCell="A1" sqref="A1"/>
    </sheetView>
  </sheetViews>
  <sheetFormatPr defaultColWidth="9.00390625" defaultRowHeight="12.75"/>
  <cols>
    <col min="1" max="1" width="20.75390625" style="29" customWidth="1"/>
    <col min="2" max="2" width="8.625" style="26" customWidth="1"/>
    <col min="3" max="3" width="8.375" style="26" customWidth="1"/>
    <col min="4" max="4" width="9.125" style="26" customWidth="1"/>
    <col min="5" max="5" width="9.75390625" style="26" bestFit="1" customWidth="1"/>
    <col min="6" max="6" width="10.25390625" style="26" customWidth="1"/>
    <col min="7" max="7" width="9.25390625" style="14" customWidth="1"/>
    <col min="8" max="8" width="11.00390625" style="14" customWidth="1"/>
    <col min="9" max="9" width="9.875" style="14" customWidth="1"/>
    <col min="10" max="10" width="10.00390625" style="14" customWidth="1"/>
    <col min="11" max="11" width="12.00390625" style="8" customWidth="1"/>
    <col min="12" max="12" width="12.375" style="14" customWidth="1"/>
    <col min="13" max="13" width="9.75390625" style="14" bestFit="1" customWidth="1"/>
    <col min="14" max="14" width="10.125" style="14" customWidth="1"/>
    <col min="15" max="15" width="10.25390625" style="14" customWidth="1"/>
    <col min="16" max="16" width="10.875" style="14" customWidth="1"/>
    <col min="17" max="17" width="10.75390625" style="14" bestFit="1" customWidth="1"/>
    <col min="18" max="18" width="11.625" style="14" customWidth="1"/>
    <col min="19" max="21" width="11.625" style="42" customWidth="1"/>
    <col min="22" max="23" width="11.625" style="14" customWidth="1"/>
    <col min="24" max="24" width="1.00390625" style="28" customWidth="1"/>
    <col min="25" max="25" width="24.00390625" style="29" customWidth="1"/>
    <col min="26" max="26" width="19.75390625" style="8" customWidth="1"/>
    <col min="27" max="80" width="9.125" style="8" customWidth="1"/>
    <col min="81" max="16384" width="9.125" style="14" customWidth="1"/>
  </cols>
  <sheetData>
    <row r="1" spans="1:25" s="2" customFormat="1" ht="12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  <c r="L1" s="3"/>
      <c r="N1" s="3"/>
      <c r="O1" s="3"/>
      <c r="Q1" s="3"/>
      <c r="R1" s="3"/>
      <c r="S1" s="3"/>
      <c r="T1" s="3"/>
      <c r="U1" s="3"/>
      <c r="V1" s="3"/>
      <c r="W1" s="3"/>
      <c r="X1" s="3"/>
      <c r="Y1" s="3" t="s">
        <v>216</v>
      </c>
    </row>
    <row r="2" spans="1:26" s="5" customFormat="1" ht="12" customHeight="1">
      <c r="A2" s="4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7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6"/>
      <c r="Y2" s="7" t="s">
        <v>1</v>
      </c>
      <c r="Z2" s="8"/>
    </row>
    <row r="3" spans="1:26" s="5" customFormat="1" ht="12" customHeight="1">
      <c r="A3" s="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6"/>
      <c r="V3" s="46"/>
      <c r="W3" s="51"/>
      <c r="X3" s="10"/>
      <c r="Y3" s="10"/>
      <c r="Z3" s="8"/>
    </row>
    <row r="4" spans="1:80" s="64" customFormat="1" ht="63" customHeight="1">
      <c r="A4" s="60" t="s">
        <v>2</v>
      </c>
      <c r="B4" s="61" t="s">
        <v>165</v>
      </c>
      <c r="C4" s="61" t="s">
        <v>167</v>
      </c>
      <c r="D4" s="61" t="s">
        <v>3</v>
      </c>
      <c r="E4" s="61" t="s">
        <v>168</v>
      </c>
      <c r="F4" s="61" t="s">
        <v>170</v>
      </c>
      <c r="G4" s="61" t="s">
        <v>4</v>
      </c>
      <c r="H4" s="61" t="s">
        <v>173</v>
      </c>
      <c r="I4" s="61" t="s">
        <v>175</v>
      </c>
      <c r="J4" s="61" t="s">
        <v>177</v>
      </c>
      <c r="K4" s="65" t="s">
        <v>180</v>
      </c>
      <c r="L4" s="61" t="s">
        <v>181</v>
      </c>
      <c r="M4" s="61" t="s">
        <v>184</v>
      </c>
      <c r="N4" s="61" t="s">
        <v>185</v>
      </c>
      <c r="O4" s="61" t="s">
        <v>188</v>
      </c>
      <c r="P4" s="61" t="s">
        <v>189</v>
      </c>
      <c r="Q4" s="61" t="s">
        <v>5</v>
      </c>
      <c r="R4" s="61" t="s">
        <v>192</v>
      </c>
      <c r="S4" s="61" t="s">
        <v>193</v>
      </c>
      <c r="T4" s="61" t="s">
        <v>198</v>
      </c>
      <c r="U4" s="61" t="s">
        <v>201</v>
      </c>
      <c r="V4" s="61" t="s">
        <v>202</v>
      </c>
      <c r="W4" s="61" t="s">
        <v>6</v>
      </c>
      <c r="X4" s="11"/>
      <c r="Y4" s="62" t="s">
        <v>7</v>
      </c>
      <c r="Z4" s="35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4" customFormat="1" ht="63" customHeight="1">
      <c r="A5" s="30" t="s">
        <v>8</v>
      </c>
      <c r="B5" s="65" t="s">
        <v>166</v>
      </c>
      <c r="C5" s="61" t="s">
        <v>9</v>
      </c>
      <c r="D5" s="61" t="s">
        <v>10</v>
      </c>
      <c r="E5" s="61" t="s">
        <v>169</v>
      </c>
      <c r="F5" s="61" t="s">
        <v>171</v>
      </c>
      <c r="G5" s="61" t="s">
        <v>172</v>
      </c>
      <c r="H5" s="66" t="s">
        <v>174</v>
      </c>
      <c r="I5" s="61" t="s">
        <v>176</v>
      </c>
      <c r="J5" s="61" t="s">
        <v>178</v>
      </c>
      <c r="K5" s="65" t="s">
        <v>179</v>
      </c>
      <c r="L5" s="61" t="s">
        <v>182</v>
      </c>
      <c r="M5" s="61" t="s">
        <v>183</v>
      </c>
      <c r="N5" s="61" t="s">
        <v>186</v>
      </c>
      <c r="O5" s="61" t="s">
        <v>187</v>
      </c>
      <c r="P5" s="61" t="s">
        <v>190</v>
      </c>
      <c r="Q5" s="61" t="s">
        <v>11</v>
      </c>
      <c r="R5" s="61" t="s">
        <v>191</v>
      </c>
      <c r="S5" s="61" t="s">
        <v>195</v>
      </c>
      <c r="T5" s="61" t="s">
        <v>197</v>
      </c>
      <c r="U5" s="61" t="s">
        <v>200</v>
      </c>
      <c r="V5" s="61" t="s">
        <v>203</v>
      </c>
      <c r="W5" s="61" t="s">
        <v>12</v>
      </c>
      <c r="X5" s="12"/>
      <c r="Y5" s="68" t="s">
        <v>13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34" customFormat="1" ht="12.75" customHeight="1">
      <c r="A6" s="69"/>
      <c r="B6" s="61" t="s">
        <v>14</v>
      </c>
      <c r="C6" s="67" t="s">
        <v>15</v>
      </c>
      <c r="D6" s="67" t="s">
        <v>16</v>
      </c>
      <c r="E6" s="67" t="s">
        <v>17</v>
      </c>
      <c r="F6" s="67" t="s">
        <v>18</v>
      </c>
      <c r="G6" s="67" t="s">
        <v>19</v>
      </c>
      <c r="H6" s="67" t="s">
        <v>20</v>
      </c>
      <c r="I6" s="67" t="s">
        <v>21</v>
      </c>
      <c r="J6" s="67" t="s">
        <v>22</v>
      </c>
      <c r="K6" s="70" t="s">
        <v>23</v>
      </c>
      <c r="L6" s="67" t="s">
        <v>24</v>
      </c>
      <c r="M6" s="67" t="s">
        <v>25</v>
      </c>
      <c r="N6" s="67" t="s">
        <v>26</v>
      </c>
      <c r="O6" s="67" t="s">
        <v>27</v>
      </c>
      <c r="P6" s="67" t="s">
        <v>28</v>
      </c>
      <c r="Q6" s="67" t="s">
        <v>29</v>
      </c>
      <c r="R6" s="71" t="s">
        <v>30</v>
      </c>
      <c r="S6" s="71" t="s">
        <v>194</v>
      </c>
      <c r="T6" s="71" t="s">
        <v>196</v>
      </c>
      <c r="U6" s="71" t="s">
        <v>199</v>
      </c>
      <c r="V6" s="71" t="s">
        <v>204</v>
      </c>
      <c r="W6" s="71" t="s">
        <v>205</v>
      </c>
      <c r="X6" s="13"/>
      <c r="Y6" s="72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26" s="2" customFormat="1" ht="15" customHeight="1">
      <c r="A7" s="16" t="s">
        <v>31</v>
      </c>
      <c r="B7" s="95">
        <f>+B8+B33+B60+B61</f>
        <v>6833.589103288054</v>
      </c>
      <c r="C7" s="95">
        <f aca="true" t="shared" si="0" ref="C7:R7">+C8+C33+C60+C61</f>
        <v>781.22</v>
      </c>
      <c r="D7" s="95">
        <f t="shared" si="0"/>
        <v>17611.86</v>
      </c>
      <c r="E7" s="95">
        <f t="shared" si="0"/>
        <v>3794.9999999999995</v>
      </c>
      <c r="F7" s="95">
        <f t="shared" si="0"/>
        <v>1558.9100000000003</v>
      </c>
      <c r="G7" s="95">
        <f t="shared" si="0"/>
        <v>16293.489999999998</v>
      </c>
      <c r="H7" s="95">
        <f t="shared" si="0"/>
        <v>24816.33</v>
      </c>
      <c r="I7" s="95">
        <f t="shared" si="0"/>
        <v>13736.708777036585</v>
      </c>
      <c r="J7" s="95">
        <f t="shared" si="0"/>
        <v>10250.759999999998</v>
      </c>
      <c r="K7" s="95">
        <f t="shared" si="0"/>
        <v>7783.049999999999</v>
      </c>
      <c r="L7" s="95">
        <f t="shared" si="0"/>
        <v>8985.000000862921</v>
      </c>
      <c r="M7" s="95">
        <f t="shared" si="0"/>
        <v>19478.95603801508</v>
      </c>
      <c r="N7" s="95">
        <f t="shared" si="0"/>
        <v>7595.999484492497</v>
      </c>
      <c r="O7" s="95">
        <f t="shared" si="0"/>
        <v>3680.9999999999995</v>
      </c>
      <c r="P7" s="95">
        <f t="shared" si="0"/>
        <v>14397.120000000003</v>
      </c>
      <c r="Q7" s="95">
        <f t="shared" si="0"/>
        <v>9611.349994999999</v>
      </c>
      <c r="R7" s="95">
        <f t="shared" si="0"/>
        <v>8124.336790381575</v>
      </c>
      <c r="S7" s="143">
        <f>+S8+S33+S60+S61</f>
        <v>8322.83</v>
      </c>
      <c r="T7" s="144"/>
      <c r="U7" s="145"/>
      <c r="V7" s="95"/>
      <c r="W7" s="95">
        <f>+W8+W33+W60+W61</f>
        <v>183657.5101890767</v>
      </c>
      <c r="X7" s="43"/>
      <c r="Y7" s="15" t="s">
        <v>32</v>
      </c>
      <c r="Z7" s="124"/>
    </row>
    <row r="8" spans="1:26" s="2" customFormat="1" ht="15" customHeight="1">
      <c r="A8" s="16" t="s">
        <v>33</v>
      </c>
      <c r="B8" s="85">
        <f aca="true" t="shared" si="1" ref="B8:R8">+B9+B15+B23+B28</f>
        <v>2827.611611628443</v>
      </c>
      <c r="C8" s="85">
        <f t="shared" si="1"/>
        <v>462.83559584313093</v>
      </c>
      <c r="D8" s="85">
        <f t="shared" si="1"/>
        <v>5280.2533047615125</v>
      </c>
      <c r="E8" s="85">
        <f t="shared" si="1"/>
        <v>1838.1978365743403</v>
      </c>
      <c r="F8" s="85">
        <f t="shared" si="1"/>
        <v>320.1301386744723</v>
      </c>
      <c r="G8" s="85">
        <f t="shared" si="1"/>
        <v>4715.514313456634</v>
      </c>
      <c r="H8" s="85">
        <f t="shared" si="1"/>
        <v>6986.110060809728</v>
      </c>
      <c r="I8" s="85">
        <f t="shared" si="1"/>
        <v>2234.6346745586825</v>
      </c>
      <c r="J8" s="85">
        <f t="shared" si="1"/>
        <v>2403.514893318134</v>
      </c>
      <c r="K8" s="85">
        <f t="shared" si="1"/>
        <v>998.3219575368271</v>
      </c>
      <c r="L8" s="85">
        <f t="shared" si="1"/>
        <v>1494.88077814071</v>
      </c>
      <c r="M8" s="85">
        <f t="shared" si="1"/>
        <v>3586.9304536116765</v>
      </c>
      <c r="N8" s="85">
        <f t="shared" si="1"/>
        <v>1471.2358496559018</v>
      </c>
      <c r="O8" s="85">
        <f t="shared" si="1"/>
        <v>676.1223644731066</v>
      </c>
      <c r="P8" s="85">
        <f t="shared" si="1"/>
        <v>3724.839258370173</v>
      </c>
      <c r="Q8" s="85">
        <f t="shared" si="1"/>
        <v>3143.496909</v>
      </c>
      <c r="R8" s="85">
        <f t="shared" si="1"/>
        <v>2339.070536446202</v>
      </c>
      <c r="S8" s="131">
        <f>+S9+S15+S23+S28</f>
        <v>2129.9254047884947</v>
      </c>
      <c r="T8" s="132"/>
      <c r="U8" s="133"/>
      <c r="V8" s="85"/>
      <c r="W8" s="85">
        <f>+W9+W15+W23+W28</f>
        <v>46633.62594164816</v>
      </c>
      <c r="X8" s="43"/>
      <c r="Y8" s="22" t="s">
        <v>34</v>
      </c>
      <c r="Z8" s="124"/>
    </row>
    <row r="9" spans="1:26" s="78" customFormat="1" ht="15" customHeight="1">
      <c r="A9" s="19" t="s">
        <v>35</v>
      </c>
      <c r="B9" s="85">
        <f aca="true" t="shared" si="2" ref="B9:R9">SUM(B10:B14)</f>
        <v>489.39430189430834</v>
      </c>
      <c r="C9" s="85">
        <f t="shared" si="2"/>
        <v>52.91750203566836</v>
      </c>
      <c r="D9" s="85">
        <f t="shared" si="2"/>
        <v>686.9213238685431</v>
      </c>
      <c r="E9" s="85">
        <f t="shared" si="2"/>
        <v>190.13080679031256</v>
      </c>
      <c r="F9" s="85">
        <f t="shared" si="2"/>
        <v>53.190039615067846</v>
      </c>
      <c r="G9" s="85">
        <f t="shared" si="2"/>
        <v>696.2623004344515</v>
      </c>
      <c r="H9" s="85">
        <f t="shared" si="2"/>
        <v>1002.1365019741925</v>
      </c>
      <c r="I9" s="85">
        <f t="shared" si="2"/>
        <v>459.94600882297834</v>
      </c>
      <c r="J9" s="85">
        <f t="shared" si="2"/>
        <v>349.8444909594673</v>
      </c>
      <c r="K9" s="85">
        <f t="shared" si="2"/>
        <v>159.4645141304571</v>
      </c>
      <c r="L9" s="85">
        <f t="shared" si="2"/>
        <v>232.09668066632418</v>
      </c>
      <c r="M9" s="85">
        <f t="shared" si="2"/>
        <v>518.2727470568323</v>
      </c>
      <c r="N9" s="85">
        <f t="shared" si="2"/>
        <v>202.04038644294437</v>
      </c>
      <c r="O9" s="85">
        <f t="shared" si="2"/>
        <v>103.27541206586686</v>
      </c>
      <c r="P9" s="85">
        <f t="shared" si="2"/>
        <v>679.5451511102257</v>
      </c>
      <c r="Q9" s="85">
        <f t="shared" si="2"/>
        <v>680.284269</v>
      </c>
      <c r="R9" s="85">
        <f t="shared" si="2"/>
        <v>324.85430974977</v>
      </c>
      <c r="S9" s="131">
        <f>SUM(S10:S14)</f>
        <v>313.76101232775153</v>
      </c>
      <c r="T9" s="132"/>
      <c r="U9" s="133"/>
      <c r="V9" s="92"/>
      <c r="W9" s="92">
        <f>SUM(W10:W14)</f>
        <v>7194.337758945163</v>
      </c>
      <c r="X9" s="43"/>
      <c r="Y9" s="20" t="s">
        <v>36</v>
      </c>
      <c r="Z9" s="124"/>
    </row>
    <row r="10" spans="1:26" s="2" customFormat="1" ht="15" customHeight="1">
      <c r="A10" s="17" t="s">
        <v>37</v>
      </c>
      <c r="B10" s="80">
        <v>110.77291574369474</v>
      </c>
      <c r="C10" s="80">
        <v>3.253479445499731</v>
      </c>
      <c r="D10" s="80">
        <v>104.58057840973218</v>
      </c>
      <c r="E10" s="80">
        <v>5.401024527305712</v>
      </c>
      <c r="F10" s="80">
        <v>14.516721433337676</v>
      </c>
      <c r="G10" s="80">
        <v>118.17376028095966</v>
      </c>
      <c r="H10" s="80">
        <v>251.85491116947614</v>
      </c>
      <c r="I10" s="80">
        <v>69.24251622466788</v>
      </c>
      <c r="J10" s="80">
        <v>86.96330675169503</v>
      </c>
      <c r="K10" s="80">
        <v>82.71214694450808</v>
      </c>
      <c r="L10" s="80">
        <v>55.557616381552215</v>
      </c>
      <c r="M10" s="80">
        <v>139.50115026079752</v>
      </c>
      <c r="N10" s="80">
        <v>44.874984828395</v>
      </c>
      <c r="O10" s="80">
        <v>24.420392002605624</v>
      </c>
      <c r="P10" s="80">
        <v>279.5778416040188</v>
      </c>
      <c r="Q10" s="80">
        <v>121.12585100000001</v>
      </c>
      <c r="R10" s="80">
        <v>97.01409373865974</v>
      </c>
      <c r="S10" s="125">
        <v>63.793157147010625</v>
      </c>
      <c r="T10" s="146"/>
      <c r="U10" s="147"/>
      <c r="V10" s="80"/>
      <c r="W10" s="80">
        <f aca="true" t="shared" si="3" ref="W10:W32">SUM(B10:V10)</f>
        <v>1673.3364478939163</v>
      </c>
      <c r="X10" s="43"/>
      <c r="Y10" s="18" t="s">
        <v>38</v>
      </c>
      <c r="Z10" s="124"/>
    </row>
    <row r="11" spans="1:26" s="2" customFormat="1" ht="15" customHeight="1">
      <c r="A11" s="17" t="s">
        <v>39</v>
      </c>
      <c r="B11" s="80">
        <v>86.3059340331428</v>
      </c>
      <c r="C11" s="80">
        <v>0.43007055754135826</v>
      </c>
      <c r="D11" s="80">
        <v>197.64455497170613</v>
      </c>
      <c r="E11" s="80">
        <v>5.99435975214385</v>
      </c>
      <c r="F11" s="80">
        <v>11.340326875322067</v>
      </c>
      <c r="G11" s="80">
        <v>202.70631028209306</v>
      </c>
      <c r="H11" s="80">
        <v>152.846125282835</v>
      </c>
      <c r="I11" s="80">
        <v>27.699445160491965</v>
      </c>
      <c r="J11" s="80">
        <v>47.706066949018265</v>
      </c>
      <c r="K11" s="80">
        <v>15.319841050856041</v>
      </c>
      <c r="L11" s="80">
        <v>32.34030149134358</v>
      </c>
      <c r="M11" s="80">
        <v>77.69521060526672</v>
      </c>
      <c r="N11" s="80">
        <v>50.4740866523836</v>
      </c>
      <c r="O11" s="80">
        <v>12.26797787107232</v>
      </c>
      <c r="P11" s="80">
        <v>115.57480413001203</v>
      </c>
      <c r="Q11" s="80">
        <v>205.351959</v>
      </c>
      <c r="R11" s="80">
        <v>42.912382825071234</v>
      </c>
      <c r="S11" s="125">
        <v>66.0706601030188</v>
      </c>
      <c r="T11" s="146"/>
      <c r="U11" s="147"/>
      <c r="V11" s="80"/>
      <c r="W11" s="80">
        <f t="shared" si="3"/>
        <v>1350.6804175933191</v>
      </c>
      <c r="X11" s="43"/>
      <c r="Y11" s="18" t="s">
        <v>40</v>
      </c>
      <c r="Z11" s="124"/>
    </row>
    <row r="12" spans="1:26" s="2" customFormat="1" ht="15" customHeight="1">
      <c r="A12" s="17" t="s">
        <v>41</v>
      </c>
      <c r="B12" s="80">
        <v>78.66328431352089</v>
      </c>
      <c r="C12" s="80">
        <v>0.04518940671429101</v>
      </c>
      <c r="D12" s="80">
        <v>134.9495339268635</v>
      </c>
      <c r="E12" s="80">
        <v>117.50078611814087</v>
      </c>
      <c r="F12" s="80">
        <v>7.660950166306399</v>
      </c>
      <c r="G12" s="80">
        <v>126.39555592470464</v>
      </c>
      <c r="H12" s="80">
        <v>149.76251038701974</v>
      </c>
      <c r="I12" s="80">
        <v>29.389849150890793</v>
      </c>
      <c r="J12" s="80">
        <v>56.1548940953598</v>
      </c>
      <c r="K12" s="80">
        <v>14.677089370915223</v>
      </c>
      <c r="L12" s="80">
        <v>32.411109465726895</v>
      </c>
      <c r="M12" s="80">
        <v>82.00457471453882</v>
      </c>
      <c r="N12" s="80">
        <v>24.643878751179805</v>
      </c>
      <c r="O12" s="80">
        <v>23.812971077126388</v>
      </c>
      <c r="P12" s="80">
        <v>101.24959515708946</v>
      </c>
      <c r="Q12" s="80">
        <v>216.81538600000002</v>
      </c>
      <c r="R12" s="80">
        <v>49.17660269188255</v>
      </c>
      <c r="S12" s="125">
        <v>30.395354068910535</v>
      </c>
      <c r="T12" s="146"/>
      <c r="U12" s="147"/>
      <c r="V12" s="80"/>
      <c r="W12" s="80">
        <f t="shared" si="3"/>
        <v>1275.7091147868907</v>
      </c>
      <c r="X12" s="43"/>
      <c r="Y12" s="18" t="s">
        <v>42</v>
      </c>
      <c r="Z12" s="124"/>
    </row>
    <row r="13" spans="1:26" s="2" customFormat="1" ht="15" customHeight="1">
      <c r="A13" s="17" t="s">
        <v>43</v>
      </c>
      <c r="B13" s="80">
        <v>97.99265970831787</v>
      </c>
      <c r="C13" s="80">
        <v>12.58474155102644</v>
      </c>
      <c r="D13" s="80">
        <v>72.4523804885358</v>
      </c>
      <c r="E13" s="80">
        <v>50.52166438631074</v>
      </c>
      <c r="F13" s="80">
        <v>7.685930835415096</v>
      </c>
      <c r="G13" s="80">
        <v>88.94420979980931</v>
      </c>
      <c r="H13" s="80">
        <v>167.2247698274707</v>
      </c>
      <c r="I13" s="80">
        <v>35.364843827435514</v>
      </c>
      <c r="J13" s="80">
        <v>47.706066949018265</v>
      </c>
      <c r="K13" s="80">
        <v>3.044384337245822</v>
      </c>
      <c r="L13" s="80">
        <v>47.61373667449707</v>
      </c>
      <c r="M13" s="80">
        <v>72.7449322077799</v>
      </c>
      <c r="N13" s="80">
        <v>27.707436210985954</v>
      </c>
      <c r="O13" s="80">
        <v>14.420813822757456</v>
      </c>
      <c r="P13" s="80">
        <v>72.4443372937246</v>
      </c>
      <c r="Q13" s="80">
        <v>61.714915000000005</v>
      </c>
      <c r="R13" s="80">
        <v>49.51351243555605</v>
      </c>
      <c r="S13" s="125">
        <v>48.43735097349632</v>
      </c>
      <c r="T13" s="146"/>
      <c r="U13" s="147"/>
      <c r="V13" s="80"/>
      <c r="W13" s="80">
        <f t="shared" si="3"/>
        <v>978.1186863293831</v>
      </c>
      <c r="X13" s="43"/>
      <c r="Y13" s="18" t="s">
        <v>44</v>
      </c>
      <c r="Z13" s="124"/>
    </row>
    <row r="14" spans="1:26" s="2" customFormat="1" ht="15" customHeight="1">
      <c r="A14" s="17" t="s">
        <v>45</v>
      </c>
      <c r="B14" s="80">
        <v>115.65950809563205</v>
      </c>
      <c r="C14" s="80">
        <v>36.60402107488654</v>
      </c>
      <c r="D14" s="80">
        <v>177.2942760717055</v>
      </c>
      <c r="E14" s="80">
        <v>10.7129720064114</v>
      </c>
      <c r="F14" s="80">
        <v>11.986110304686601</v>
      </c>
      <c r="G14" s="80">
        <v>160.04246414688487</v>
      </c>
      <c r="H14" s="80">
        <v>280.44818530739093</v>
      </c>
      <c r="I14" s="80">
        <v>298.24935445949217</v>
      </c>
      <c r="J14" s="80">
        <v>111.31415621437597</v>
      </c>
      <c r="K14" s="80">
        <v>43.71105242693194</v>
      </c>
      <c r="L14" s="80">
        <v>64.17391665320443</v>
      </c>
      <c r="M14" s="80">
        <v>146.32687926844932</v>
      </c>
      <c r="N14" s="80">
        <v>54.34</v>
      </c>
      <c r="O14" s="80">
        <v>28.35325729230507</v>
      </c>
      <c r="P14" s="80">
        <v>110.69857292538089</v>
      </c>
      <c r="Q14" s="80">
        <v>75.276158</v>
      </c>
      <c r="R14" s="80">
        <v>86.23771805860042</v>
      </c>
      <c r="S14" s="125">
        <v>105.06449003531525</v>
      </c>
      <c r="T14" s="146"/>
      <c r="U14" s="147"/>
      <c r="V14" s="80"/>
      <c r="W14" s="80">
        <f t="shared" si="3"/>
        <v>1916.4930923416532</v>
      </c>
      <c r="X14" s="43"/>
      <c r="Y14" s="18" t="s">
        <v>46</v>
      </c>
      <c r="Z14" s="124"/>
    </row>
    <row r="15" spans="1:26" s="2" customFormat="1" ht="15" customHeight="1">
      <c r="A15" s="19" t="s">
        <v>47</v>
      </c>
      <c r="B15" s="85">
        <f>SUM(B16:B22)</f>
        <v>1301.664566839093</v>
      </c>
      <c r="C15" s="85">
        <f aca="true" t="shared" si="4" ref="C15:Q15">SUM(C16:C22)</f>
        <v>63.87949470428021</v>
      </c>
      <c r="D15" s="85">
        <f t="shared" si="4"/>
        <v>3025.042183918415</v>
      </c>
      <c r="E15" s="85">
        <f t="shared" si="4"/>
        <v>321.6315074376878</v>
      </c>
      <c r="F15" s="85">
        <f t="shared" si="4"/>
        <v>172.66245208056844</v>
      </c>
      <c r="G15" s="85">
        <f t="shared" si="4"/>
        <v>2617.7853643780177</v>
      </c>
      <c r="H15" s="85">
        <f t="shared" si="4"/>
        <v>4283.9450339221385</v>
      </c>
      <c r="I15" s="85">
        <f t="shared" si="4"/>
        <v>1138.222894182225</v>
      </c>
      <c r="J15" s="85">
        <f t="shared" si="4"/>
        <v>1388.669794000116</v>
      </c>
      <c r="K15" s="85">
        <f t="shared" si="4"/>
        <v>603.5537404545719</v>
      </c>
      <c r="L15" s="85">
        <f t="shared" si="4"/>
        <v>892.6538304787731</v>
      </c>
      <c r="M15" s="85">
        <f t="shared" si="4"/>
        <v>2053.11509552272</v>
      </c>
      <c r="N15" s="85">
        <f t="shared" si="4"/>
        <v>901.7392524484798</v>
      </c>
      <c r="O15" s="85">
        <f t="shared" si="4"/>
        <v>410.23505279015444</v>
      </c>
      <c r="P15" s="85">
        <f t="shared" si="4"/>
        <v>1994.5277130816924</v>
      </c>
      <c r="Q15" s="85">
        <f t="shared" si="4"/>
        <v>1660.1604300000001</v>
      </c>
      <c r="R15" s="85">
        <v>1350.8687085175345</v>
      </c>
      <c r="S15" s="131">
        <f>SUM(S16:U22)</f>
        <v>1286.9322321537618</v>
      </c>
      <c r="T15" s="146"/>
      <c r="U15" s="147"/>
      <c r="V15" s="92"/>
      <c r="W15" s="92">
        <f>SUM(W16:W22)</f>
        <v>25467.289346910227</v>
      </c>
      <c r="X15" s="43"/>
      <c r="Y15" s="20" t="s">
        <v>48</v>
      </c>
      <c r="Z15" s="124"/>
    </row>
    <row r="16" spans="1:26" s="2" customFormat="1" ht="15" customHeight="1">
      <c r="A16" s="21" t="s">
        <v>49</v>
      </c>
      <c r="B16" s="80">
        <v>256.64134480945506</v>
      </c>
      <c r="C16" s="80">
        <v>1.8833508081103114</v>
      </c>
      <c r="D16" s="80">
        <v>183.70407112962278</v>
      </c>
      <c r="E16" s="80">
        <v>56.83464600288717</v>
      </c>
      <c r="F16" s="80">
        <v>7.204998247253241</v>
      </c>
      <c r="G16" s="80">
        <v>173.83277939480814</v>
      </c>
      <c r="H16" s="80">
        <v>288.8109372498347</v>
      </c>
      <c r="I16" s="80">
        <v>85.00192049009918</v>
      </c>
      <c r="J16" s="80">
        <v>48.30155805217795</v>
      </c>
      <c r="K16" s="80">
        <v>13.049594138579478</v>
      </c>
      <c r="L16" s="80">
        <v>45.28123216753128</v>
      </c>
      <c r="M16" s="80">
        <v>96.08600940540452</v>
      </c>
      <c r="N16" s="80">
        <v>43.05430098461087</v>
      </c>
      <c r="O16" s="80">
        <v>16.65143820846</v>
      </c>
      <c r="P16" s="80">
        <v>117.72284818169845</v>
      </c>
      <c r="Q16" s="80">
        <v>104.20855599999999</v>
      </c>
      <c r="R16" s="80">
        <v>63.621516649955666</v>
      </c>
      <c r="S16" s="125">
        <v>63.98000614043801</v>
      </c>
      <c r="T16" s="146"/>
      <c r="U16" s="147"/>
      <c r="V16" s="80"/>
      <c r="W16" s="80">
        <f t="shared" si="3"/>
        <v>1665.8711080609269</v>
      </c>
      <c r="X16" s="43"/>
      <c r="Y16" s="18" t="s">
        <v>50</v>
      </c>
      <c r="Z16" s="124"/>
    </row>
    <row r="17" spans="1:80" s="29" customFormat="1" ht="15" customHeight="1">
      <c r="A17" s="21" t="s">
        <v>51</v>
      </c>
      <c r="B17" s="80">
        <v>279.2110668042859</v>
      </c>
      <c r="C17" s="80">
        <v>21.154264226272982</v>
      </c>
      <c r="D17" s="80">
        <v>2170.377014484386</v>
      </c>
      <c r="E17" s="80">
        <v>239.5043161612897</v>
      </c>
      <c r="F17" s="80">
        <v>127.13682386455334</v>
      </c>
      <c r="G17" s="80">
        <v>1558.4137817095198</v>
      </c>
      <c r="H17" s="80">
        <v>2995.6292332410976</v>
      </c>
      <c r="I17" s="80">
        <f>628.283038162114+1.56</f>
        <v>629.843038162114</v>
      </c>
      <c r="J17" s="80">
        <v>796.9757078609362</v>
      </c>
      <c r="K17" s="80">
        <f>518.262298650823-5</f>
        <v>513.262298650823</v>
      </c>
      <c r="L17" s="80">
        <v>650.6008480525788</v>
      </c>
      <c r="M17" s="80">
        <v>1359.587770543354</v>
      </c>
      <c r="N17" s="80">
        <v>735</v>
      </c>
      <c r="O17" s="80">
        <v>329.4862738921417</v>
      </c>
      <c r="P17" s="80">
        <v>1409.811675092864</v>
      </c>
      <c r="Q17" s="80">
        <v>1156.473363</v>
      </c>
      <c r="R17" s="80">
        <v>1004.112364228222</v>
      </c>
      <c r="S17" s="125">
        <v>929.959194669996</v>
      </c>
      <c r="T17" s="146"/>
      <c r="U17" s="147"/>
      <c r="V17" s="80"/>
      <c r="W17" s="80">
        <f t="shared" si="3"/>
        <v>16906.539034644433</v>
      </c>
      <c r="X17" s="43"/>
      <c r="Y17" s="18" t="s">
        <v>52</v>
      </c>
      <c r="Z17" s="12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29" customFormat="1" ht="15" customHeight="1">
      <c r="A18" s="21" t="s">
        <v>53</v>
      </c>
      <c r="B18" s="80">
        <v>98.95139975123395</v>
      </c>
      <c r="C18" s="80">
        <v>2.4648144445171214</v>
      </c>
      <c r="D18" s="80">
        <v>305.5762166425586</v>
      </c>
      <c r="E18" s="80">
        <v>1.3859728583503947</v>
      </c>
      <c r="F18" s="80">
        <v>2.2127016782025146</v>
      </c>
      <c r="G18" s="80">
        <v>164.4636364712757</v>
      </c>
      <c r="H18" s="80">
        <v>100.52461138145578</v>
      </c>
      <c r="I18" s="80">
        <v>40.3003196451263</v>
      </c>
      <c r="J18" s="80">
        <v>24.150779026088976</v>
      </c>
      <c r="K18" s="99">
        <v>5</v>
      </c>
      <c r="L18" s="80">
        <v>21.902893321265132</v>
      </c>
      <c r="M18" s="80">
        <v>65.92266801989494</v>
      </c>
      <c r="N18" s="80">
        <v>10.009292808168565</v>
      </c>
      <c r="O18" s="80">
        <v>5.3141377445584945</v>
      </c>
      <c r="P18" s="80">
        <v>75.187607379958</v>
      </c>
      <c r="Q18" s="80">
        <v>46.677481</v>
      </c>
      <c r="R18" s="80">
        <v>42.48241612673194</v>
      </c>
      <c r="S18" s="125">
        <v>29.712138731507743</v>
      </c>
      <c r="T18" s="146"/>
      <c r="U18" s="147"/>
      <c r="V18" s="80"/>
      <c r="W18" s="80">
        <f t="shared" si="3"/>
        <v>1042.2390870308939</v>
      </c>
      <c r="X18" s="43"/>
      <c r="Y18" s="18" t="s">
        <v>54</v>
      </c>
      <c r="Z18" s="124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29" customFormat="1" ht="15" customHeight="1">
      <c r="A19" s="21" t="s">
        <v>55</v>
      </c>
      <c r="B19" s="80">
        <v>285.39491556545494</v>
      </c>
      <c r="C19" s="80">
        <v>5.281572839545046</v>
      </c>
      <c r="D19" s="80">
        <v>125.27608590935705</v>
      </c>
      <c r="E19" s="80">
        <v>11.359284150301814</v>
      </c>
      <c r="F19" s="80">
        <v>5.325829339883244</v>
      </c>
      <c r="G19" s="80">
        <v>150.85708919407207</v>
      </c>
      <c r="H19" s="80">
        <v>215.64142589681103</v>
      </c>
      <c r="I19" s="80">
        <v>80.48100026352215</v>
      </c>
      <c r="J19" s="80">
        <v>48.30155805217795</v>
      </c>
      <c r="K19" s="80">
        <v>9.623706996450125</v>
      </c>
      <c r="L19" s="80">
        <v>46.41360216806549</v>
      </c>
      <c r="M19" s="80">
        <v>95.4844281442553</v>
      </c>
      <c r="N19" s="80">
        <v>40.63962833452578</v>
      </c>
      <c r="O19" s="80">
        <v>15.080834748842545</v>
      </c>
      <c r="P19" s="80">
        <v>111.84668887477088</v>
      </c>
      <c r="Q19" s="80">
        <v>89.857614</v>
      </c>
      <c r="R19" s="80">
        <v>53.32990490167039</v>
      </c>
      <c r="S19" s="125">
        <v>78.19932517585858</v>
      </c>
      <c r="T19" s="146"/>
      <c r="U19" s="147"/>
      <c r="V19" s="80"/>
      <c r="W19" s="80">
        <f t="shared" si="3"/>
        <v>1468.3944945555645</v>
      </c>
      <c r="X19" s="43"/>
      <c r="Y19" s="18" t="s">
        <v>56</v>
      </c>
      <c r="Z19" s="12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29" customFormat="1" ht="15" customHeight="1">
      <c r="A20" s="21" t="s">
        <v>57</v>
      </c>
      <c r="B20" s="80">
        <v>104.5179342711896</v>
      </c>
      <c r="C20" s="80">
        <v>1.7596258485181968</v>
      </c>
      <c r="D20" s="80">
        <v>75.06621010944714</v>
      </c>
      <c r="E20" s="80">
        <v>2.6995660261208347</v>
      </c>
      <c r="F20" s="80">
        <v>8.086946857343838</v>
      </c>
      <c r="G20" s="80">
        <v>171.69396450918575</v>
      </c>
      <c r="H20" s="80">
        <v>221.78646917605965</v>
      </c>
      <c r="I20" s="80">
        <v>61.41092544729235</v>
      </c>
      <c r="J20" s="80">
        <v>144.90467415653382</v>
      </c>
      <c r="K20" s="80">
        <v>16.696954783612615</v>
      </c>
      <c r="L20" s="80">
        <v>33.73221787969457</v>
      </c>
      <c r="M20" s="80">
        <v>123.24894274962796</v>
      </c>
      <c r="N20" s="80">
        <v>29.757356997257897</v>
      </c>
      <c r="O20" s="80">
        <v>10.305231316572158</v>
      </c>
      <c r="P20" s="80">
        <v>113.25604901884302</v>
      </c>
      <c r="Q20" s="80">
        <v>86.57786</v>
      </c>
      <c r="R20" s="80">
        <v>53.407528288216774</v>
      </c>
      <c r="S20" s="125">
        <v>62.183554548750536</v>
      </c>
      <c r="T20" s="146"/>
      <c r="U20" s="147"/>
      <c r="V20" s="80"/>
      <c r="W20" s="80">
        <f t="shared" si="3"/>
        <v>1321.092011984267</v>
      </c>
      <c r="X20" s="43"/>
      <c r="Y20" s="18" t="s">
        <v>58</v>
      </c>
      <c r="Z20" s="124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29" customFormat="1" ht="15" customHeight="1">
      <c r="A21" s="21" t="s">
        <v>59</v>
      </c>
      <c r="B21" s="80">
        <v>184.5917624893443</v>
      </c>
      <c r="C21" s="80">
        <v>6.494238198816277</v>
      </c>
      <c r="D21" s="80">
        <v>111.79989753496062</v>
      </c>
      <c r="E21" s="80">
        <v>5.995320006570859</v>
      </c>
      <c r="F21" s="80">
        <v>11.15411686855205</v>
      </c>
      <c r="G21" s="80">
        <v>177.60219535378127</v>
      </c>
      <c r="H21" s="80">
        <v>276.7856650206313</v>
      </c>
      <c r="I21" s="80">
        <v>95.68753783922105</v>
      </c>
      <c r="J21" s="80">
        <v>60.37694756522242</v>
      </c>
      <c r="K21" s="80">
        <v>40.312943652786146</v>
      </c>
      <c r="L21" s="80">
        <v>53.65548318010367</v>
      </c>
      <c r="M21" s="80">
        <v>143.82053797385248</v>
      </c>
      <c r="N21" s="80">
        <v>40.8</v>
      </c>
      <c r="O21" s="80">
        <v>15.327726880458691</v>
      </c>
      <c r="P21" s="80">
        <v>107.63486350481692</v>
      </c>
      <c r="Q21" s="80">
        <v>120.3041</v>
      </c>
      <c r="R21" s="80">
        <v>85.69452601878058</v>
      </c>
      <c r="S21" s="125">
        <v>65.16781679894363</v>
      </c>
      <c r="T21" s="146"/>
      <c r="U21" s="147"/>
      <c r="V21" s="80"/>
      <c r="W21" s="80">
        <f t="shared" si="3"/>
        <v>1603.2056788868422</v>
      </c>
      <c r="X21" s="43"/>
      <c r="Y21" s="18" t="s">
        <v>60</v>
      </c>
      <c r="Z21" s="12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29" customFormat="1" ht="15" customHeight="1">
      <c r="A22" s="21" t="s">
        <v>61</v>
      </c>
      <c r="B22" s="80">
        <v>92.35614314812912</v>
      </c>
      <c r="C22" s="80">
        <v>24.84162833850028</v>
      </c>
      <c r="D22" s="80">
        <v>53.24268810808317</v>
      </c>
      <c r="E22" s="80">
        <v>3.852402232167028</v>
      </c>
      <c r="F22" s="80">
        <v>11.541035224780213</v>
      </c>
      <c r="G22" s="80">
        <v>220.92191774537514</v>
      </c>
      <c r="H22" s="80">
        <v>184.7666919562478</v>
      </c>
      <c r="I22" s="80">
        <v>145.49815233485012</v>
      </c>
      <c r="J22" s="80">
        <v>265.65856928697866</v>
      </c>
      <c r="K22" s="80">
        <v>5.6082422323206105</v>
      </c>
      <c r="L22" s="80">
        <v>41.06755370953418</v>
      </c>
      <c r="M22" s="80">
        <v>168.96473868633058</v>
      </c>
      <c r="N22" s="80">
        <v>2.478673323916572</v>
      </c>
      <c r="O22" s="80">
        <v>18.069409999120918</v>
      </c>
      <c r="P22" s="80">
        <v>59.06798102874076</v>
      </c>
      <c r="Q22" s="80">
        <v>56.061456</v>
      </c>
      <c r="R22" s="80">
        <v>48.220452303957146</v>
      </c>
      <c r="S22" s="125">
        <v>57.73019608826708</v>
      </c>
      <c r="T22" s="146"/>
      <c r="U22" s="147"/>
      <c r="V22" s="80"/>
      <c r="W22" s="80">
        <f t="shared" si="3"/>
        <v>1459.9479317472994</v>
      </c>
      <c r="X22" s="43"/>
      <c r="Y22" s="18" t="s">
        <v>62</v>
      </c>
      <c r="Z22" s="124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29" customFormat="1" ht="15" customHeight="1">
      <c r="A23" s="19" t="s">
        <v>63</v>
      </c>
      <c r="B23" s="85">
        <f>SUM(B24:B27)</f>
        <v>245.3026883673382</v>
      </c>
      <c r="C23" s="85">
        <f aca="true" t="shared" si="5" ref="C23:Q23">SUM(C24:C27)</f>
        <v>335.4198851161293</v>
      </c>
      <c r="D23" s="85">
        <f t="shared" si="5"/>
        <v>182.87577007188077</v>
      </c>
      <c r="E23" s="85">
        <f t="shared" si="5"/>
        <v>1257.4343710407284</v>
      </c>
      <c r="F23" s="85">
        <f t="shared" si="5"/>
        <v>21.432477365898162</v>
      </c>
      <c r="G23" s="85">
        <f t="shared" si="5"/>
        <v>414.66604810313356</v>
      </c>
      <c r="H23" s="85">
        <f t="shared" si="5"/>
        <v>407.86129225864653</v>
      </c>
      <c r="I23" s="85">
        <f t="shared" si="5"/>
        <v>90.20050839966527</v>
      </c>
      <c r="J23" s="85">
        <f t="shared" si="5"/>
        <v>130.44326375327282</v>
      </c>
      <c r="K23" s="85">
        <f t="shared" si="5"/>
        <v>64.94536704992001</v>
      </c>
      <c r="L23" s="85">
        <f t="shared" si="5"/>
        <v>101.79403085223129</v>
      </c>
      <c r="M23" s="85">
        <f t="shared" si="5"/>
        <v>241.53944933840478</v>
      </c>
      <c r="N23" s="85">
        <f t="shared" si="5"/>
        <v>89.9528546577772</v>
      </c>
      <c r="O23" s="85">
        <f t="shared" si="5"/>
        <v>33.1346598259326</v>
      </c>
      <c r="P23" s="85">
        <f t="shared" si="5"/>
        <v>258.12996896955104</v>
      </c>
      <c r="Q23" s="85">
        <f t="shared" si="5"/>
        <v>210.61163399999998</v>
      </c>
      <c r="R23" s="85">
        <v>131.89331966986498</v>
      </c>
      <c r="S23" s="131">
        <f>SUM(S24:U27)</f>
        <v>131.61594331303684</v>
      </c>
      <c r="T23" s="146"/>
      <c r="U23" s="147"/>
      <c r="V23" s="92"/>
      <c r="W23" s="92">
        <f>SUM(W24:W27)</f>
        <v>4349.2535321534115</v>
      </c>
      <c r="X23" s="94">
        <f>SUM(X24:X27)</f>
        <v>0</v>
      </c>
      <c r="Y23" s="20" t="s">
        <v>64</v>
      </c>
      <c r="Z23" s="124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29" customFormat="1" ht="15" customHeight="1">
      <c r="A24" s="21" t="s">
        <v>65</v>
      </c>
      <c r="B24" s="80">
        <v>26.346018858788746</v>
      </c>
      <c r="C24" s="80">
        <v>0.24908263949195644</v>
      </c>
      <c r="D24" s="80">
        <v>13.62875966942965</v>
      </c>
      <c r="E24" s="80">
        <v>0.006205582214827537</v>
      </c>
      <c r="F24" s="80">
        <v>0.4030898237371281</v>
      </c>
      <c r="G24" s="80">
        <v>47.52507502488466</v>
      </c>
      <c r="H24" s="80">
        <v>36.753395697282784</v>
      </c>
      <c r="I24" s="80">
        <v>9.37504615441977</v>
      </c>
      <c r="J24" s="80">
        <v>14.493695972585863</v>
      </c>
      <c r="K24" s="80">
        <v>15.743101545622332</v>
      </c>
      <c r="L24" s="80">
        <v>11.006533263136483</v>
      </c>
      <c r="M24" s="80">
        <v>57.64858635159424</v>
      </c>
      <c r="N24" s="80">
        <v>8.995229380945105</v>
      </c>
      <c r="O24" s="80">
        <v>2.4901288710629483</v>
      </c>
      <c r="P24" s="80">
        <v>19.200569620036838</v>
      </c>
      <c r="Q24" s="80">
        <v>20.587722999999997</v>
      </c>
      <c r="R24" s="80">
        <v>17.65680696546585</v>
      </c>
      <c r="S24" s="125">
        <v>16.91551187392391</v>
      </c>
      <c r="T24" s="146"/>
      <c r="U24" s="147"/>
      <c r="V24" s="80"/>
      <c r="W24" s="80">
        <f t="shared" si="3"/>
        <v>319.0245602946231</v>
      </c>
      <c r="X24" s="43"/>
      <c r="Y24" s="18" t="s">
        <v>66</v>
      </c>
      <c r="Z24" s="124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29" customFormat="1" ht="15" customHeight="1">
      <c r="A25" s="21" t="s">
        <v>67</v>
      </c>
      <c r="B25" s="80">
        <v>58.89961398864344</v>
      </c>
      <c r="C25" s="80">
        <v>1.6556096013465862</v>
      </c>
      <c r="D25" s="80">
        <v>43.59592077881684</v>
      </c>
      <c r="E25" s="80">
        <v>0.19894470244770127</v>
      </c>
      <c r="F25" s="80">
        <v>1.5897698761477719</v>
      </c>
      <c r="G25" s="80">
        <v>60.56772145580525</v>
      </c>
      <c r="H25" s="80">
        <v>74.31890250005384</v>
      </c>
      <c r="I25" s="80">
        <v>15.77988112378482</v>
      </c>
      <c r="J25" s="80">
        <v>33.516672392492126</v>
      </c>
      <c r="K25" s="80">
        <v>4.873128558790147</v>
      </c>
      <c r="L25" s="80">
        <v>18.710407038759758</v>
      </c>
      <c r="M25" s="80">
        <v>35.68302975247793</v>
      </c>
      <c r="N25" s="80">
        <v>21.76</v>
      </c>
      <c r="O25" s="80">
        <v>4.782082587530251</v>
      </c>
      <c r="P25" s="80">
        <v>43.79745128563925</v>
      </c>
      <c r="Q25" s="80">
        <v>34.610780999999996</v>
      </c>
      <c r="R25" s="80">
        <v>21.32399692800005</v>
      </c>
      <c r="S25" s="125">
        <v>25.78614628148542</v>
      </c>
      <c r="T25" s="146"/>
      <c r="U25" s="147"/>
      <c r="V25" s="80"/>
      <c r="W25" s="80">
        <f t="shared" si="3"/>
        <v>501.45005985222105</v>
      </c>
      <c r="X25" s="43"/>
      <c r="Y25" s="18" t="s">
        <v>68</v>
      </c>
      <c r="Z25" s="124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29" customFormat="1" ht="15" customHeight="1">
      <c r="A26" s="21" t="s">
        <v>69</v>
      </c>
      <c r="B26" s="80">
        <v>80.94989925345939</v>
      </c>
      <c r="C26" s="80">
        <v>253.03176743775526</v>
      </c>
      <c r="D26" s="80">
        <v>84.54483069204029</v>
      </c>
      <c r="E26" s="80">
        <v>993.5119465345048</v>
      </c>
      <c r="F26" s="80">
        <v>17.08359691149312</v>
      </c>
      <c r="G26" s="80">
        <v>220.86967935790284</v>
      </c>
      <c r="H26" s="80">
        <v>236.58810326939914</v>
      </c>
      <c r="I26" s="80">
        <v>50.02163580905908</v>
      </c>
      <c r="J26" s="80">
        <v>48.91622390747731</v>
      </c>
      <c r="K26" s="80">
        <v>9.035450093741275</v>
      </c>
      <c r="L26" s="80">
        <v>55.45768955197893</v>
      </c>
      <c r="M26" s="80">
        <v>108.83157213245572</v>
      </c>
      <c r="N26" s="80">
        <v>47.71235034585271</v>
      </c>
      <c r="O26" s="80">
        <v>21.083652332212722</v>
      </c>
      <c r="P26" s="80">
        <v>143.98727572699613</v>
      </c>
      <c r="Q26" s="80">
        <v>113.59988899999999</v>
      </c>
      <c r="R26" s="80">
        <v>72.47931830550408</v>
      </c>
      <c r="S26" s="125">
        <v>58.621280095788606</v>
      </c>
      <c r="T26" s="146"/>
      <c r="U26" s="147"/>
      <c r="V26" s="80"/>
      <c r="W26" s="80">
        <f t="shared" si="3"/>
        <v>2616.3261607576214</v>
      </c>
      <c r="X26" s="43"/>
      <c r="Y26" s="18" t="s">
        <v>70</v>
      </c>
      <c r="Z26" s="124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29" customFormat="1" ht="15" customHeight="1">
      <c r="A27" s="21" t="s">
        <v>71</v>
      </c>
      <c r="B27" s="80">
        <v>79.10715626644662</v>
      </c>
      <c r="C27" s="80">
        <v>80.48342543753554</v>
      </c>
      <c r="D27" s="80">
        <v>41.10625893159397</v>
      </c>
      <c r="E27" s="80">
        <v>263.7172742215611</v>
      </c>
      <c r="F27" s="80">
        <v>2.356020754520142</v>
      </c>
      <c r="G27" s="80">
        <v>85.70357226454081</v>
      </c>
      <c r="H27" s="80">
        <v>60.20089079191076</v>
      </c>
      <c r="I27" s="80">
        <v>15.023945312401601</v>
      </c>
      <c r="J27" s="80">
        <v>33.51667148071751</v>
      </c>
      <c r="K27" s="80">
        <v>35.29368685176626</v>
      </c>
      <c r="L27" s="80">
        <v>16.61940099835612</v>
      </c>
      <c r="M27" s="80">
        <v>39.37626110187689</v>
      </c>
      <c r="N27" s="80">
        <v>11.485274930979369</v>
      </c>
      <c r="O27" s="80">
        <v>4.7787960351266845</v>
      </c>
      <c r="P27" s="80">
        <v>51.144672336878834</v>
      </c>
      <c r="Q27" s="80">
        <v>41.813241</v>
      </c>
      <c r="R27" s="80">
        <v>20.433197470895024</v>
      </c>
      <c r="S27" s="125">
        <v>30.2930050618389</v>
      </c>
      <c r="T27" s="146"/>
      <c r="U27" s="147"/>
      <c r="V27" s="80"/>
      <c r="W27" s="80">
        <f t="shared" si="3"/>
        <v>912.452751248946</v>
      </c>
      <c r="X27" s="43"/>
      <c r="Y27" s="18" t="s">
        <v>72</v>
      </c>
      <c r="Z27" s="124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29" customFormat="1" ht="15" customHeight="1">
      <c r="A28" s="19" t="s">
        <v>73</v>
      </c>
      <c r="B28" s="85">
        <f>SUM(B29:B32)</f>
        <v>791.2500545277035</v>
      </c>
      <c r="C28" s="85">
        <f aca="true" t="shared" si="6" ref="C28:Q28">SUM(C29:C32)</f>
        <v>10.61871398705307</v>
      </c>
      <c r="D28" s="85">
        <f t="shared" si="6"/>
        <v>1385.4140269026736</v>
      </c>
      <c r="E28" s="85">
        <f t="shared" si="6"/>
        <v>69.00115130561154</v>
      </c>
      <c r="F28" s="85">
        <f t="shared" si="6"/>
        <v>72.84516961293781</v>
      </c>
      <c r="G28" s="85">
        <f t="shared" si="6"/>
        <v>986.8006005410316</v>
      </c>
      <c r="H28" s="85">
        <f t="shared" si="6"/>
        <v>1292.167232654751</v>
      </c>
      <c r="I28" s="85">
        <f t="shared" si="6"/>
        <v>546.2652631538135</v>
      </c>
      <c r="J28" s="85">
        <f t="shared" si="6"/>
        <v>534.5573446052779</v>
      </c>
      <c r="K28" s="85">
        <f t="shared" si="6"/>
        <v>170.358335901878</v>
      </c>
      <c r="L28" s="85">
        <f t="shared" si="6"/>
        <v>268.33623614338114</v>
      </c>
      <c r="M28" s="85">
        <f t="shared" si="6"/>
        <v>774.0031616937199</v>
      </c>
      <c r="N28" s="85">
        <f t="shared" si="6"/>
        <v>277.5033561067006</v>
      </c>
      <c r="O28" s="85">
        <f t="shared" si="6"/>
        <v>129.47723979115275</v>
      </c>
      <c r="P28" s="85">
        <f t="shared" si="6"/>
        <v>792.6364252087038</v>
      </c>
      <c r="Q28" s="85">
        <f t="shared" si="6"/>
        <v>592.440576</v>
      </c>
      <c r="R28" s="85">
        <v>531.4541985090323</v>
      </c>
      <c r="S28" s="131">
        <f>SUM(S29:U32)</f>
        <v>397.61621699394453</v>
      </c>
      <c r="T28" s="146"/>
      <c r="U28" s="147"/>
      <c r="V28" s="92"/>
      <c r="W28" s="92">
        <f>SUM(W29:W32)</f>
        <v>9622.745303639365</v>
      </c>
      <c r="X28" s="43"/>
      <c r="Y28" s="20" t="s">
        <v>74</v>
      </c>
      <c r="Z28" s="12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29" customFormat="1" ht="15" customHeight="1">
      <c r="A29" s="21" t="s">
        <v>75</v>
      </c>
      <c r="B29" s="80">
        <v>105.43434492462518</v>
      </c>
      <c r="C29" s="80">
        <v>0</v>
      </c>
      <c r="D29" s="80">
        <v>29.132662227620912</v>
      </c>
      <c r="E29" s="80">
        <v>11.652048673708226</v>
      </c>
      <c r="F29" s="80">
        <v>6.340590551599272</v>
      </c>
      <c r="G29" s="80">
        <v>130.3644883571146</v>
      </c>
      <c r="H29" s="80">
        <v>187.63023716067792</v>
      </c>
      <c r="I29" s="80">
        <v>47.873264923188565</v>
      </c>
      <c r="J29" s="80">
        <v>44.54644538377316</v>
      </c>
      <c r="K29" s="99">
        <v>3</v>
      </c>
      <c r="L29" s="80">
        <v>31.107197002961257</v>
      </c>
      <c r="M29" s="80">
        <v>102.04160608060631</v>
      </c>
      <c r="N29" s="80">
        <v>17.95457131796191</v>
      </c>
      <c r="O29" s="80">
        <v>16.085809600673507</v>
      </c>
      <c r="P29" s="80">
        <v>79.4735486983374</v>
      </c>
      <c r="Q29" s="80">
        <v>88.049437</v>
      </c>
      <c r="R29" s="80">
        <v>72.94308715235628</v>
      </c>
      <c r="S29" s="125">
        <v>47.55405490581344</v>
      </c>
      <c r="T29" s="146"/>
      <c r="U29" s="147"/>
      <c r="V29" s="80"/>
      <c r="W29" s="80">
        <f t="shared" si="3"/>
        <v>1021.183393961018</v>
      </c>
      <c r="X29" s="43"/>
      <c r="Y29" s="18" t="s">
        <v>76</v>
      </c>
      <c r="Z29" s="124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29" customFormat="1" ht="15" customHeight="1">
      <c r="A30" s="21" t="s">
        <v>77</v>
      </c>
      <c r="B30" s="80">
        <v>449.17625382403054</v>
      </c>
      <c r="C30" s="80">
        <v>1.5774162244674963</v>
      </c>
      <c r="D30" s="80">
        <v>393.35810323522935</v>
      </c>
      <c r="E30" s="80">
        <v>47.256389061818496</v>
      </c>
      <c r="F30" s="80">
        <v>37.74337771492254</v>
      </c>
      <c r="G30" s="80">
        <v>361.0878198622464</v>
      </c>
      <c r="H30" s="80">
        <v>521.6245235776258</v>
      </c>
      <c r="I30" s="80">
        <v>132.52872353477116</v>
      </c>
      <c r="J30" s="80">
        <v>148.48815127924388</v>
      </c>
      <c r="K30" s="80">
        <f>131.735181594397-3</f>
        <v>128.735181594397</v>
      </c>
      <c r="L30" s="80">
        <v>117.97426315901035</v>
      </c>
      <c r="M30" s="80">
        <v>367.408128634242</v>
      </c>
      <c r="N30" s="80">
        <v>156</v>
      </c>
      <c r="O30" s="80">
        <v>43.189329402740206</v>
      </c>
      <c r="P30" s="80">
        <v>363.5002506044552</v>
      </c>
      <c r="Q30" s="80">
        <v>205.24577100000002</v>
      </c>
      <c r="R30" s="80">
        <v>250.4919089756333</v>
      </c>
      <c r="S30" s="125">
        <v>144.1434757955617</v>
      </c>
      <c r="T30" s="146"/>
      <c r="U30" s="147"/>
      <c r="V30" s="80"/>
      <c r="W30" s="80">
        <f t="shared" si="3"/>
        <v>3869.529067480395</v>
      </c>
      <c r="X30" s="43"/>
      <c r="Y30" s="18" t="s">
        <v>78</v>
      </c>
      <c r="Z30" s="124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29" customFormat="1" ht="15" customHeight="1">
      <c r="A31" s="21" t="s">
        <v>79</v>
      </c>
      <c r="B31" s="80">
        <v>141.2951828243031</v>
      </c>
      <c r="C31" s="80">
        <v>6.02677552818656</v>
      </c>
      <c r="D31" s="80">
        <v>842.2436294289898</v>
      </c>
      <c r="E31" s="80">
        <v>8.80766486903944</v>
      </c>
      <c r="F31" s="80">
        <v>18.193731065996094</v>
      </c>
      <c r="G31" s="80">
        <v>354.53137747780625</v>
      </c>
      <c r="H31" s="80">
        <v>366.84118981496596</v>
      </c>
      <c r="I31" s="80">
        <v>308.0959965264901</v>
      </c>
      <c r="J31" s="80">
        <v>267.27867230263894</v>
      </c>
      <c r="K31" s="80">
        <v>4.254941938127986</v>
      </c>
      <c r="L31" s="80">
        <v>74.84846401825298</v>
      </c>
      <c r="M31" s="80">
        <v>176.49431053713644</v>
      </c>
      <c r="N31" s="80">
        <v>48.528784788738704</v>
      </c>
      <c r="O31" s="80">
        <v>51.80101380893571</v>
      </c>
      <c r="P31" s="80">
        <v>263.1168764964934</v>
      </c>
      <c r="Q31" s="80">
        <v>185.491898</v>
      </c>
      <c r="R31" s="80">
        <v>137.50580631904165</v>
      </c>
      <c r="S31" s="125">
        <v>141.2989970475795</v>
      </c>
      <c r="T31" s="146"/>
      <c r="U31" s="147"/>
      <c r="V31" s="80"/>
      <c r="W31" s="80">
        <f t="shared" si="3"/>
        <v>3396.6553127927223</v>
      </c>
      <c r="X31" s="43"/>
      <c r="Y31" s="18" t="s">
        <v>80</v>
      </c>
      <c r="Z31" s="124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29" customFormat="1" ht="15" customHeight="1">
      <c r="A32" s="21" t="s">
        <v>81</v>
      </c>
      <c r="B32" s="80">
        <v>95.34427295474462</v>
      </c>
      <c r="C32" s="80">
        <v>3.014522234399014</v>
      </c>
      <c r="D32" s="80">
        <v>120.67963201083356</v>
      </c>
      <c r="E32" s="80">
        <v>1.2850487010453828</v>
      </c>
      <c r="F32" s="80">
        <v>10.567470280419908</v>
      </c>
      <c r="G32" s="80">
        <v>140.8169148438643</v>
      </c>
      <c r="H32" s="80">
        <v>216.07128210148142</v>
      </c>
      <c r="I32" s="80">
        <v>57.76727816936369</v>
      </c>
      <c r="J32" s="80">
        <v>74.24407563962194</v>
      </c>
      <c r="K32" s="80">
        <v>34.36821236935302</v>
      </c>
      <c r="L32" s="80">
        <v>44.406311963156554</v>
      </c>
      <c r="M32" s="80">
        <v>128.05911644173506</v>
      </c>
      <c r="N32" s="80">
        <v>55.02</v>
      </c>
      <c r="O32" s="80">
        <v>18.401086978803335</v>
      </c>
      <c r="P32" s="80">
        <v>86.54574940941792</v>
      </c>
      <c r="Q32" s="80">
        <v>113.65347000000001</v>
      </c>
      <c r="R32" s="80">
        <v>70.51339606200105</v>
      </c>
      <c r="S32" s="125">
        <v>64.61968924498991</v>
      </c>
      <c r="T32" s="146"/>
      <c r="U32" s="147"/>
      <c r="V32" s="80"/>
      <c r="W32" s="80">
        <f t="shared" si="3"/>
        <v>1335.377529405231</v>
      </c>
      <c r="X32" s="43"/>
      <c r="Y32" s="18" t="s">
        <v>82</v>
      </c>
      <c r="Z32" s="124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29" customFormat="1" ht="15" customHeight="1">
      <c r="A33" s="16" t="s">
        <v>83</v>
      </c>
      <c r="B33" s="85">
        <f>+B34+B39+B44+B48+B54</f>
        <v>2630.074743125038</v>
      </c>
      <c r="C33" s="85">
        <f aca="true" t="shared" si="7" ref="C33:Q33">+C34+C39+C44+C48+C54</f>
        <v>199.00416149365216</v>
      </c>
      <c r="D33" s="85">
        <f t="shared" si="7"/>
        <v>4622.473426895117</v>
      </c>
      <c r="E33" s="85">
        <f t="shared" si="7"/>
        <v>792.2822070173241</v>
      </c>
      <c r="F33" s="85">
        <f t="shared" si="7"/>
        <v>168.07929371630922</v>
      </c>
      <c r="G33" s="85">
        <f t="shared" si="7"/>
        <v>3907.156841876562</v>
      </c>
      <c r="H33" s="85">
        <f t="shared" si="7"/>
        <v>4097.092634659526</v>
      </c>
      <c r="I33" s="85">
        <f t="shared" si="7"/>
        <v>2538.360842365747</v>
      </c>
      <c r="J33" s="85">
        <f t="shared" si="7"/>
        <v>2346.5797059461875</v>
      </c>
      <c r="K33" s="85">
        <f t="shared" si="7"/>
        <v>688.3901057341702</v>
      </c>
      <c r="L33" s="85">
        <f t="shared" si="7"/>
        <v>893.5722791870671</v>
      </c>
      <c r="M33" s="85">
        <f t="shared" si="7"/>
        <v>2897.8654690109715</v>
      </c>
      <c r="N33" s="85">
        <f t="shared" si="7"/>
        <v>696.9424529174929</v>
      </c>
      <c r="O33" s="85">
        <f t="shared" si="7"/>
        <v>360.32355065826823</v>
      </c>
      <c r="P33" s="85">
        <f t="shared" si="7"/>
        <v>2393.3527146866936</v>
      </c>
      <c r="Q33" s="85">
        <f t="shared" si="7"/>
        <v>1697.174396</v>
      </c>
      <c r="R33" s="85">
        <v>1300.1596151576682</v>
      </c>
      <c r="S33" s="131">
        <f>+S34+S39+S44+S48+S54</f>
        <v>1432.1634039902074</v>
      </c>
      <c r="T33" s="132"/>
      <c r="U33" s="133"/>
      <c r="V33" s="97"/>
      <c r="W33" s="97">
        <f>+W34+W39+W44+W48+W54</f>
        <v>33661.047844438</v>
      </c>
      <c r="X33" s="43"/>
      <c r="Y33" s="22" t="s">
        <v>84</v>
      </c>
      <c r="Z33" s="124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29" customFormat="1" ht="15" customHeight="1">
      <c r="A34" s="19" t="s">
        <v>85</v>
      </c>
      <c r="B34" s="85">
        <f>SUM(B35:B38)</f>
        <v>304.9795519005253</v>
      </c>
      <c r="C34" s="85">
        <f aca="true" t="shared" si="8" ref="C34:Q34">SUM(C35:C38)</f>
        <v>5.290066575284296</v>
      </c>
      <c r="D34" s="85">
        <f t="shared" si="8"/>
        <v>272.24948110116327</v>
      </c>
      <c r="E34" s="85">
        <f t="shared" si="8"/>
        <v>85.34410853392257</v>
      </c>
      <c r="F34" s="85">
        <f t="shared" si="8"/>
        <v>37.856303900668806</v>
      </c>
      <c r="G34" s="85">
        <f t="shared" si="8"/>
        <v>587.1699227052659</v>
      </c>
      <c r="H34" s="85">
        <f t="shared" si="8"/>
        <v>557.4010153830508</v>
      </c>
      <c r="I34" s="85">
        <f t="shared" si="8"/>
        <v>249.26281050340518</v>
      </c>
      <c r="J34" s="85">
        <f t="shared" si="8"/>
        <v>264.90449172613916</v>
      </c>
      <c r="K34" s="85">
        <f t="shared" si="8"/>
        <v>75.72809242424108</v>
      </c>
      <c r="L34" s="85">
        <f t="shared" si="8"/>
        <v>128.6735982715257</v>
      </c>
      <c r="M34" s="85">
        <f t="shared" si="8"/>
        <v>374.9681650475892</v>
      </c>
      <c r="N34" s="85">
        <f t="shared" si="8"/>
        <v>84.76704640349388</v>
      </c>
      <c r="O34" s="85">
        <f t="shared" si="8"/>
        <v>47.33521998789603</v>
      </c>
      <c r="P34" s="85">
        <f t="shared" si="8"/>
        <v>307.4169173493873</v>
      </c>
      <c r="Q34" s="85">
        <f t="shared" si="8"/>
        <v>282.622597</v>
      </c>
      <c r="R34" s="85">
        <v>239.00361183826118</v>
      </c>
      <c r="S34" s="131">
        <f>SUM(S35:U38)</f>
        <v>162.31813822209716</v>
      </c>
      <c r="T34" s="132"/>
      <c r="U34" s="133"/>
      <c r="V34" s="92"/>
      <c r="W34" s="92">
        <f>SUM(W35:W38)</f>
        <v>4067.2911388739167</v>
      </c>
      <c r="X34" s="43"/>
      <c r="Y34" s="20" t="s">
        <v>86</v>
      </c>
      <c r="Z34" s="124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29" customFormat="1" ht="15" customHeight="1">
      <c r="A35" s="21" t="s">
        <v>87</v>
      </c>
      <c r="B35" s="80">
        <v>83.00926197993466</v>
      </c>
      <c r="C35" s="80">
        <v>1.895584390487289</v>
      </c>
      <c r="D35" s="80">
        <v>34.37720779655313</v>
      </c>
      <c r="E35" s="80">
        <v>41.15682788552202</v>
      </c>
      <c r="F35" s="80">
        <v>2.6668721257263925</v>
      </c>
      <c r="G35" s="80">
        <v>110.7657645770213</v>
      </c>
      <c r="H35" s="80">
        <v>110.22926864800318</v>
      </c>
      <c r="I35" s="80">
        <v>24.881121387459352</v>
      </c>
      <c r="J35" s="80">
        <v>26.490449172613918</v>
      </c>
      <c r="K35" s="80">
        <v>10.7919791404601</v>
      </c>
      <c r="L35" s="80">
        <v>20.647831736247028</v>
      </c>
      <c r="M35" s="80">
        <v>78.64972090639456</v>
      </c>
      <c r="N35" s="80">
        <v>19.711163418489523</v>
      </c>
      <c r="O35" s="80">
        <v>6.115878871796065</v>
      </c>
      <c r="P35" s="80">
        <v>39.858681639919716</v>
      </c>
      <c r="Q35" s="80">
        <v>47.369586</v>
      </c>
      <c r="R35" s="80">
        <v>35.19804085348227</v>
      </c>
      <c r="S35" s="125">
        <v>25.897869371032485</v>
      </c>
      <c r="T35" s="146"/>
      <c r="U35" s="147"/>
      <c r="V35" s="80"/>
      <c r="W35" s="80">
        <f>SUM(B35:V35)</f>
        <v>719.713109901143</v>
      </c>
      <c r="X35" s="43"/>
      <c r="Y35" s="18" t="s">
        <v>88</v>
      </c>
      <c r="Z35" s="124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29" customFormat="1" ht="15" customHeight="1">
      <c r="A36" s="21" t="s">
        <v>89</v>
      </c>
      <c r="B36" s="80">
        <v>43.98966708103323</v>
      </c>
      <c r="C36" s="80">
        <v>0.036336680898108764</v>
      </c>
      <c r="D36" s="80">
        <v>2.0413822288757792</v>
      </c>
      <c r="E36" s="80">
        <v>2.013934555949306</v>
      </c>
      <c r="F36" s="80">
        <v>4.057233601063748</v>
      </c>
      <c r="G36" s="80">
        <v>72.80892716348448</v>
      </c>
      <c r="H36" s="80">
        <v>73.82033429051656</v>
      </c>
      <c r="I36" s="80">
        <v>139.5047840989438</v>
      </c>
      <c r="J36" s="80">
        <v>39.73567375892088</v>
      </c>
      <c r="K36" s="80">
        <v>5.628829734556991</v>
      </c>
      <c r="L36" s="80">
        <v>18.149111798279442</v>
      </c>
      <c r="M36" s="80">
        <v>47.93986292264454</v>
      </c>
      <c r="N36" s="80">
        <v>4.56</v>
      </c>
      <c r="O36" s="80">
        <v>8.715326583748123</v>
      </c>
      <c r="P36" s="80">
        <v>29.84885498078601</v>
      </c>
      <c r="Q36" s="80">
        <v>31.070311999999998</v>
      </c>
      <c r="R36" s="80">
        <v>21.953264000932833</v>
      </c>
      <c r="S36" s="125">
        <v>15.039648999642074</v>
      </c>
      <c r="T36" s="146"/>
      <c r="U36" s="147"/>
      <c r="V36" s="80"/>
      <c r="W36" s="80">
        <f>SUM(B36:V36)</f>
        <v>560.9134844802758</v>
      </c>
      <c r="X36" s="43"/>
      <c r="Y36" s="18" t="s">
        <v>90</v>
      </c>
      <c r="Z36" s="124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s="29" customFormat="1" ht="15" customHeight="1">
      <c r="A37" s="21" t="s">
        <v>91</v>
      </c>
      <c r="B37" s="80">
        <v>92.7200044139028</v>
      </c>
      <c r="C37" s="80">
        <v>2.380330690554834</v>
      </c>
      <c r="D37" s="80">
        <v>195.83789357618525</v>
      </c>
      <c r="E37" s="80">
        <v>37.30670626330644</v>
      </c>
      <c r="F37" s="80">
        <v>27.69598616434858</v>
      </c>
      <c r="G37" s="80">
        <v>324.63140339097464</v>
      </c>
      <c r="H37" s="80">
        <v>276.62422788019035</v>
      </c>
      <c r="I37" s="80">
        <v>58.908917411126424</v>
      </c>
      <c r="J37" s="80">
        <v>145.69747044937654</v>
      </c>
      <c r="K37" s="80">
        <v>49.15454850639544</v>
      </c>
      <c r="L37" s="80">
        <v>65.63188007698135</v>
      </c>
      <c r="M37" s="80">
        <v>179.27490057539936</v>
      </c>
      <c r="N37" s="80">
        <v>52.59137581830554</v>
      </c>
      <c r="O37" s="80">
        <v>26.860039168838224</v>
      </c>
      <c r="P37" s="80">
        <v>190.49137505136474</v>
      </c>
      <c r="Q37" s="80">
        <v>164.87111</v>
      </c>
      <c r="R37" s="80">
        <v>157.1831380126564</v>
      </c>
      <c r="S37" s="125">
        <v>93.9619511858315</v>
      </c>
      <c r="T37" s="146"/>
      <c r="U37" s="147"/>
      <c r="V37" s="80"/>
      <c r="W37" s="80">
        <f>SUM(B37:V37)</f>
        <v>2141.8232586357385</v>
      </c>
      <c r="X37" s="43"/>
      <c r="Y37" s="18" t="s">
        <v>92</v>
      </c>
      <c r="Z37" s="124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s="29" customFormat="1" ht="15" customHeight="1">
      <c r="A38" s="21" t="s">
        <v>93</v>
      </c>
      <c r="B38" s="80">
        <v>85.26061842565457</v>
      </c>
      <c r="C38" s="80">
        <v>0.9778148133440647</v>
      </c>
      <c r="D38" s="80">
        <v>39.99299749954915</v>
      </c>
      <c r="E38" s="80">
        <v>4.866639829144809</v>
      </c>
      <c r="F38" s="80">
        <v>3.4362120095300908</v>
      </c>
      <c r="G38" s="80">
        <v>78.96382757378542</v>
      </c>
      <c r="H38" s="80">
        <v>96.72718456434069</v>
      </c>
      <c r="I38" s="80">
        <v>25.967987605875607</v>
      </c>
      <c r="J38" s="80">
        <v>52.980898345227835</v>
      </c>
      <c r="K38" s="80">
        <v>10.152735042828551</v>
      </c>
      <c r="L38" s="80">
        <v>24.244774660017875</v>
      </c>
      <c r="M38" s="80">
        <v>69.10368064315071</v>
      </c>
      <c r="N38" s="80">
        <v>7.904507166698804</v>
      </c>
      <c r="O38" s="80">
        <v>5.643975363513617</v>
      </c>
      <c r="P38" s="80">
        <v>47.218005677316796</v>
      </c>
      <c r="Q38" s="80">
        <v>39.311589000000005</v>
      </c>
      <c r="R38" s="80">
        <v>24.669168971189677</v>
      </c>
      <c r="S38" s="125">
        <v>27.41866866559111</v>
      </c>
      <c r="T38" s="146"/>
      <c r="U38" s="147"/>
      <c r="V38" s="80"/>
      <c r="W38" s="80">
        <f>SUM(B38:V38)</f>
        <v>644.8412858567594</v>
      </c>
      <c r="X38" s="43"/>
      <c r="Y38" s="18" t="s">
        <v>94</v>
      </c>
      <c r="Z38" s="124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s="29" customFormat="1" ht="15" customHeight="1">
      <c r="A39" s="19" t="s">
        <v>95</v>
      </c>
      <c r="B39" s="85">
        <f>SUM(B40:B43)</f>
        <v>118.24860797424759</v>
      </c>
      <c r="C39" s="85">
        <f aca="true" t="shared" si="9" ref="C39:Q39">SUM(C40:C43)</f>
        <v>5.741054239054513</v>
      </c>
      <c r="D39" s="85">
        <f t="shared" si="9"/>
        <v>89.95035067766068</v>
      </c>
      <c r="E39" s="85">
        <f t="shared" si="9"/>
        <v>19.570907802936535</v>
      </c>
      <c r="F39" s="85">
        <f t="shared" si="9"/>
        <v>22.654545021708937</v>
      </c>
      <c r="G39" s="85">
        <f t="shared" si="9"/>
        <v>423.67329062405895</v>
      </c>
      <c r="H39" s="85">
        <f t="shared" si="9"/>
        <v>438.89490553186187</v>
      </c>
      <c r="I39" s="85">
        <f t="shared" si="9"/>
        <v>461.4283357165785</v>
      </c>
      <c r="J39" s="85">
        <f t="shared" si="9"/>
        <v>806.6582466428515</v>
      </c>
      <c r="K39" s="85">
        <f t="shared" si="9"/>
        <v>49.16170384771709</v>
      </c>
      <c r="L39" s="85">
        <f t="shared" si="9"/>
        <v>80.28715631324499</v>
      </c>
      <c r="M39" s="85">
        <f t="shared" si="9"/>
        <v>299.11872857442876</v>
      </c>
      <c r="N39" s="85">
        <f t="shared" si="9"/>
        <v>75.5609002951615</v>
      </c>
      <c r="O39" s="85">
        <f t="shared" si="9"/>
        <v>81.20135367434321</v>
      </c>
      <c r="P39" s="85">
        <f t="shared" si="9"/>
        <v>200.990990861705</v>
      </c>
      <c r="Q39" s="85">
        <f t="shared" si="9"/>
        <v>145.055743</v>
      </c>
      <c r="R39" s="85">
        <v>112.48030074493391</v>
      </c>
      <c r="S39" s="131">
        <f>SUM(S40:U43)</f>
        <v>152.6145352252699</v>
      </c>
      <c r="T39" s="146"/>
      <c r="U39" s="147"/>
      <c r="V39" s="92"/>
      <c r="W39" s="92">
        <f>SUM(W40:W43)</f>
        <v>3583.2916567677635</v>
      </c>
      <c r="X39" s="43"/>
      <c r="Y39" s="20" t="s">
        <v>96</v>
      </c>
      <c r="Z39" s="124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s="29" customFormat="1" ht="15" customHeight="1">
      <c r="A40" s="21" t="s">
        <v>97</v>
      </c>
      <c r="B40" s="80">
        <v>35.15214425632577</v>
      </c>
      <c r="C40" s="80">
        <v>1.2209077627601017</v>
      </c>
      <c r="D40" s="80">
        <v>4.697451809822901</v>
      </c>
      <c r="E40" s="80">
        <v>2.030049456504184</v>
      </c>
      <c r="F40" s="80">
        <v>6.9003974370528445</v>
      </c>
      <c r="G40" s="80">
        <v>104.26034409008624</v>
      </c>
      <c r="H40" s="80">
        <v>105.31724025600926</v>
      </c>
      <c r="I40" s="80">
        <v>96.21142636277504</v>
      </c>
      <c r="J40" s="80">
        <v>221.1804869827174</v>
      </c>
      <c r="K40" s="80">
        <f>28.7710176549069-2.1</f>
        <v>26.671017654906898</v>
      </c>
      <c r="L40" s="80">
        <v>14.2418543936126</v>
      </c>
      <c r="M40" s="80">
        <v>55.905782245362275</v>
      </c>
      <c r="N40" s="80">
        <v>15.489624039314315</v>
      </c>
      <c r="O40" s="80">
        <v>16.804332678207032</v>
      </c>
      <c r="P40" s="80">
        <v>29.63866188195882</v>
      </c>
      <c r="Q40" s="80">
        <v>26.178172</v>
      </c>
      <c r="R40" s="80">
        <v>16.654791570384887</v>
      </c>
      <c r="S40" s="125">
        <v>41.37126620248725</v>
      </c>
      <c r="T40" s="146"/>
      <c r="U40" s="147"/>
      <c r="V40" s="80"/>
      <c r="W40" s="80">
        <f aca="true" t="shared" si="10" ref="W40:W60">SUM(B40:V40)</f>
        <v>819.9259510802879</v>
      </c>
      <c r="X40" s="45"/>
      <c r="Y40" s="18" t="s">
        <v>98</v>
      </c>
      <c r="Z40" s="124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s="29" customFormat="1" ht="15" customHeight="1">
      <c r="A41" s="21" t="s">
        <v>99</v>
      </c>
      <c r="B41" s="80">
        <v>31.67372767199872</v>
      </c>
      <c r="C41" s="80">
        <v>2.8761856937637096</v>
      </c>
      <c r="D41" s="80">
        <v>25.29143085206849</v>
      </c>
      <c r="E41" s="80">
        <v>7.395798173187979</v>
      </c>
      <c r="F41" s="80">
        <v>13.035168957763553</v>
      </c>
      <c r="G41" s="80">
        <v>176.15377060251575</v>
      </c>
      <c r="H41" s="80">
        <v>216.71340912023302</v>
      </c>
      <c r="I41" s="80">
        <v>170.37627292772675</v>
      </c>
      <c r="J41" s="80">
        <v>418.778765442846</v>
      </c>
      <c r="K41" s="80">
        <f>20.3406861928102-2.1</f>
        <v>18.240686192810198</v>
      </c>
      <c r="L41" s="80">
        <v>41.79508084503063</v>
      </c>
      <c r="M41" s="80">
        <v>154.01767328950496</v>
      </c>
      <c r="N41" s="80">
        <v>44</v>
      </c>
      <c r="O41" s="80">
        <v>42.12469064775364</v>
      </c>
      <c r="P41" s="80">
        <v>148.45135536620492</v>
      </c>
      <c r="Q41" s="80">
        <v>78.183154</v>
      </c>
      <c r="R41" s="80">
        <v>62.10306199619647</v>
      </c>
      <c r="S41" s="125">
        <v>83.73324587252642</v>
      </c>
      <c r="T41" s="146"/>
      <c r="U41" s="147"/>
      <c r="V41" s="80"/>
      <c r="W41" s="80">
        <f t="shared" si="10"/>
        <v>1734.9434776521314</v>
      </c>
      <c r="X41" s="45"/>
      <c r="Y41" s="18" t="s">
        <v>100</v>
      </c>
      <c r="Z41" s="124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s="29" customFormat="1" ht="15" customHeight="1">
      <c r="A42" s="21" t="s">
        <v>101</v>
      </c>
      <c r="B42" s="80">
        <v>43.13249718609215</v>
      </c>
      <c r="C42" s="80">
        <v>1.6439607825307012</v>
      </c>
      <c r="D42" s="80">
        <v>57.195676103024404</v>
      </c>
      <c r="E42" s="80">
        <v>4.844409381737768</v>
      </c>
      <c r="F42" s="80">
        <v>2.704585076647306</v>
      </c>
      <c r="G42" s="80">
        <v>95.98367331397664</v>
      </c>
      <c r="H42" s="80">
        <v>77.9142522104443</v>
      </c>
      <c r="I42" s="80">
        <v>177.77428526601648</v>
      </c>
      <c r="J42" s="80">
        <v>104.08493505069053</v>
      </c>
      <c r="K42" s="99">
        <v>2.1</v>
      </c>
      <c r="L42" s="80">
        <v>14.19033261476936</v>
      </c>
      <c r="M42" s="80">
        <v>61.63013484375435</v>
      </c>
      <c r="N42" s="80">
        <v>9.62127625584719</v>
      </c>
      <c r="O42" s="80">
        <v>15.170363288312325</v>
      </c>
      <c r="P42" s="80">
        <v>13.783772612211411</v>
      </c>
      <c r="Q42" s="80">
        <v>23.657829</v>
      </c>
      <c r="R42" s="80">
        <v>20.716828582192232</v>
      </c>
      <c r="S42" s="125">
        <v>15.614318652852841</v>
      </c>
      <c r="T42" s="146"/>
      <c r="U42" s="147"/>
      <c r="V42" s="80"/>
      <c r="W42" s="80">
        <f t="shared" si="10"/>
        <v>741.7631302210999</v>
      </c>
      <c r="X42" s="45"/>
      <c r="Y42" s="18" t="s">
        <v>102</v>
      </c>
      <c r="Z42" s="124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s="29" customFormat="1" ht="15" customHeight="1">
      <c r="A43" s="21" t="s">
        <v>103</v>
      </c>
      <c r="B43" s="80">
        <v>8.290238859830955</v>
      </c>
      <c r="C43" s="80">
        <v>0</v>
      </c>
      <c r="D43" s="80">
        <v>2.765791912744886</v>
      </c>
      <c r="E43" s="80">
        <v>5.300650791506605</v>
      </c>
      <c r="F43" s="80">
        <v>0.0143935502452327</v>
      </c>
      <c r="G43" s="80">
        <v>47.275502617480335</v>
      </c>
      <c r="H43" s="80">
        <v>38.95000394517525</v>
      </c>
      <c r="I43" s="80">
        <v>17.066351160060226</v>
      </c>
      <c r="J43" s="80">
        <v>62.6140591665976</v>
      </c>
      <c r="K43" s="99">
        <v>2.15</v>
      </c>
      <c r="L43" s="80">
        <v>10.059888459832386</v>
      </c>
      <c r="M43" s="80">
        <v>27.565138195807126</v>
      </c>
      <c r="N43" s="80">
        <v>6.45</v>
      </c>
      <c r="O43" s="80">
        <v>7.10196706007021</v>
      </c>
      <c r="P43" s="80">
        <v>9.117201001329853</v>
      </c>
      <c r="Q43" s="80">
        <v>17.036588</v>
      </c>
      <c r="R43" s="80">
        <v>13.005618596160328</v>
      </c>
      <c r="S43" s="125">
        <v>11.895704497403399</v>
      </c>
      <c r="T43" s="146"/>
      <c r="U43" s="147"/>
      <c r="V43" s="80"/>
      <c r="W43" s="80">
        <f t="shared" si="10"/>
        <v>286.65909781424443</v>
      </c>
      <c r="X43" s="45"/>
      <c r="Y43" s="18" t="s">
        <v>104</v>
      </c>
      <c r="Z43" s="124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s="29" customFormat="1" ht="15" customHeight="1">
      <c r="A44" s="19" t="s">
        <v>105</v>
      </c>
      <c r="B44" s="85">
        <f>SUM(B45:B47)</f>
        <v>764.8240968281602</v>
      </c>
      <c r="C44" s="85">
        <f aca="true" t="shared" si="11" ref="C44:Q44">SUM(C45:C47)</f>
        <v>12.629224810336833</v>
      </c>
      <c r="D44" s="85">
        <f t="shared" si="11"/>
        <v>934.922189411936</v>
      </c>
      <c r="E44" s="85">
        <f t="shared" si="11"/>
        <v>177.70985270135196</v>
      </c>
      <c r="F44" s="85">
        <f t="shared" si="11"/>
        <v>27.592398834543005</v>
      </c>
      <c r="G44" s="85">
        <f t="shared" si="11"/>
        <v>1113.6625910697244</v>
      </c>
      <c r="H44" s="85">
        <f t="shared" si="11"/>
        <v>1145.1673297538473</v>
      </c>
      <c r="I44" s="85">
        <f t="shared" si="11"/>
        <v>855.9690610108487</v>
      </c>
      <c r="J44" s="85">
        <f t="shared" si="11"/>
        <v>408.629262066774</v>
      </c>
      <c r="K44" s="85">
        <f t="shared" si="11"/>
        <v>239.1820998594444</v>
      </c>
      <c r="L44" s="85">
        <f t="shared" si="11"/>
        <v>276.7529349502313</v>
      </c>
      <c r="M44" s="85">
        <f t="shared" si="11"/>
        <v>815.8004722275629</v>
      </c>
      <c r="N44" s="85">
        <f t="shared" si="11"/>
        <v>193.17739490403784</v>
      </c>
      <c r="O44" s="85">
        <f t="shared" si="11"/>
        <v>71.89893540765902</v>
      </c>
      <c r="P44" s="85">
        <f t="shared" si="11"/>
        <v>709.4984209631828</v>
      </c>
      <c r="Q44" s="85">
        <f t="shared" si="11"/>
        <v>572.769544</v>
      </c>
      <c r="R44" s="85">
        <v>381.5139386091454</v>
      </c>
      <c r="S44" s="131">
        <f>SUM(S45:U47)</f>
        <v>445.73169470783716</v>
      </c>
      <c r="T44" s="146"/>
      <c r="U44" s="147"/>
      <c r="V44" s="92"/>
      <c r="W44" s="92">
        <f>SUM(W45:W47)</f>
        <v>9147.431442116624</v>
      </c>
      <c r="X44" s="43"/>
      <c r="Y44" s="20" t="s">
        <v>106</v>
      </c>
      <c r="Z44" s="124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s="29" customFormat="1" ht="15" customHeight="1">
      <c r="A45" s="21" t="s">
        <v>107</v>
      </c>
      <c r="B45" s="80">
        <v>233.5286907595848</v>
      </c>
      <c r="C45" s="80">
        <v>5.735099796929481</v>
      </c>
      <c r="D45" s="80">
        <v>111.7807493042412</v>
      </c>
      <c r="E45" s="80">
        <v>147.33217219873407</v>
      </c>
      <c r="F45" s="80">
        <v>10.681336516021593</v>
      </c>
      <c r="G45" s="80">
        <v>304.2079992627312</v>
      </c>
      <c r="H45" s="80">
        <v>309.9727609605799</v>
      </c>
      <c r="I45" s="80">
        <v>338.0656381982775</v>
      </c>
      <c r="J45" s="80">
        <v>93.4009741866912</v>
      </c>
      <c r="K45" s="80">
        <v>17.42704600462972</v>
      </c>
      <c r="L45" s="80">
        <v>72.70708032069514</v>
      </c>
      <c r="M45" s="80">
        <v>208.30955583659753</v>
      </c>
      <c r="N45" s="80">
        <v>37.91414151032595</v>
      </c>
      <c r="O45" s="80">
        <v>15.667367193795227</v>
      </c>
      <c r="P45" s="80">
        <v>158.03451890478178</v>
      </c>
      <c r="Q45" s="80">
        <v>157.753723</v>
      </c>
      <c r="R45" s="80">
        <v>105.871496487575</v>
      </c>
      <c r="S45" s="125">
        <v>155.343917364418</v>
      </c>
      <c r="T45" s="146"/>
      <c r="U45" s="147"/>
      <c r="V45" s="80"/>
      <c r="W45" s="80">
        <f t="shared" si="10"/>
        <v>2483.7342678066093</v>
      </c>
      <c r="X45" s="43"/>
      <c r="Y45" s="18" t="s">
        <v>108</v>
      </c>
      <c r="Z45" s="124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s="29" customFormat="1" ht="15" customHeight="1">
      <c r="A46" s="21" t="s">
        <v>109</v>
      </c>
      <c r="B46" s="80">
        <v>224.56665139348848</v>
      </c>
      <c r="C46" s="80">
        <v>6.667524800007721</v>
      </c>
      <c r="D46" s="80">
        <v>765.4209402470436</v>
      </c>
      <c r="E46" s="80">
        <v>24.035687185766584</v>
      </c>
      <c r="F46" s="80">
        <v>10.945111423320846</v>
      </c>
      <c r="G46" s="80">
        <v>619.6245761528346</v>
      </c>
      <c r="H46" s="80">
        <v>597.9209637863016</v>
      </c>
      <c r="I46" s="80">
        <v>344.67436178935924</v>
      </c>
      <c r="J46" s="80">
        <v>233.502435466728</v>
      </c>
      <c r="K46" s="80">
        <v>171.79809301889182</v>
      </c>
      <c r="L46" s="80">
        <v>152.51457805474743</v>
      </c>
      <c r="M46" s="80">
        <v>458.44461242789714</v>
      </c>
      <c r="N46" s="80">
        <v>132.52</v>
      </c>
      <c r="O46" s="80">
        <v>44.98895381665592</v>
      </c>
      <c r="P46" s="80">
        <v>440.1209120331033</v>
      </c>
      <c r="Q46" s="80">
        <v>320.254598</v>
      </c>
      <c r="R46" s="80">
        <v>221.33173562808412</v>
      </c>
      <c r="S46" s="125">
        <v>214.89048721436748</v>
      </c>
      <c r="T46" s="146"/>
      <c r="U46" s="147"/>
      <c r="V46" s="80"/>
      <c r="W46" s="80">
        <f t="shared" si="10"/>
        <v>4984.222222438598</v>
      </c>
      <c r="X46" s="43"/>
      <c r="Y46" s="18" t="s">
        <v>110</v>
      </c>
      <c r="Z46" s="124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s="29" customFormat="1" ht="15" customHeight="1">
      <c r="A47" s="21" t="s">
        <v>111</v>
      </c>
      <c r="B47" s="80">
        <v>306.728754675087</v>
      </c>
      <c r="C47" s="80">
        <v>0.2266002133996317</v>
      </c>
      <c r="D47" s="80">
        <v>57.720499860651096</v>
      </c>
      <c r="E47" s="80">
        <v>6.341993316851301</v>
      </c>
      <c r="F47" s="80">
        <v>5.9659508952005655</v>
      </c>
      <c r="G47" s="80">
        <v>189.83001565415864</v>
      </c>
      <c r="H47" s="80">
        <v>237.27360500696568</v>
      </c>
      <c r="I47" s="80">
        <v>173.2290610232119</v>
      </c>
      <c r="J47" s="80">
        <v>81.72585241335481</v>
      </c>
      <c r="K47" s="80">
        <v>49.95696083592286</v>
      </c>
      <c r="L47" s="80">
        <v>51.531276574788734</v>
      </c>
      <c r="M47" s="80">
        <v>149.04630396306825</v>
      </c>
      <c r="N47" s="80">
        <v>22.74325339371189</v>
      </c>
      <c r="O47" s="80">
        <v>11.242614397207866</v>
      </c>
      <c r="P47" s="80">
        <v>111.34299002529771</v>
      </c>
      <c r="Q47" s="80">
        <v>94.761223</v>
      </c>
      <c r="R47" s="80">
        <v>54.310706493486265</v>
      </c>
      <c r="S47" s="125">
        <v>75.49729012905166</v>
      </c>
      <c r="T47" s="146"/>
      <c r="U47" s="147"/>
      <c r="V47" s="80"/>
      <c r="W47" s="80">
        <f t="shared" si="10"/>
        <v>1679.4749518714164</v>
      </c>
      <c r="X47" s="43"/>
      <c r="Y47" s="18" t="s">
        <v>112</v>
      </c>
      <c r="Z47" s="124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s="29" customFormat="1" ht="15" customHeight="1">
      <c r="A48" s="19" t="s">
        <v>113</v>
      </c>
      <c r="B48" s="85">
        <f>SUM(B49:B53)</f>
        <v>698.3679861920181</v>
      </c>
      <c r="C48" s="85">
        <f aca="true" t="shared" si="12" ref="C48:Q48">SUM(C49:C53)</f>
        <v>78.12609505338683</v>
      </c>
      <c r="D48" s="85">
        <f t="shared" si="12"/>
        <v>2249.2131455923286</v>
      </c>
      <c r="E48" s="85">
        <f t="shared" si="12"/>
        <v>169.7343410304442</v>
      </c>
      <c r="F48" s="85">
        <f t="shared" si="12"/>
        <v>43.64043500485742</v>
      </c>
      <c r="G48" s="85">
        <f t="shared" si="12"/>
        <v>897.8958016629266</v>
      </c>
      <c r="H48" s="85">
        <f t="shared" si="12"/>
        <v>906.9982151645067</v>
      </c>
      <c r="I48" s="85">
        <f t="shared" si="12"/>
        <v>603.0875129271229</v>
      </c>
      <c r="J48" s="85">
        <f t="shared" si="12"/>
        <v>372.0221847747388</v>
      </c>
      <c r="K48" s="85">
        <f t="shared" si="12"/>
        <v>127.84264795147762</v>
      </c>
      <c r="L48" s="85">
        <f t="shared" si="12"/>
        <v>188.28320198193475</v>
      </c>
      <c r="M48" s="85">
        <f t="shared" si="12"/>
        <v>605.6214874364722</v>
      </c>
      <c r="N48" s="85">
        <f t="shared" si="12"/>
        <v>146.09142272579578</v>
      </c>
      <c r="O48" s="85">
        <f t="shared" si="12"/>
        <v>55.701006618166346</v>
      </c>
      <c r="P48" s="85">
        <f t="shared" si="12"/>
        <v>636.0043888897914</v>
      </c>
      <c r="Q48" s="85">
        <f t="shared" si="12"/>
        <v>325.644165</v>
      </c>
      <c r="R48" s="85">
        <v>279.80574560932797</v>
      </c>
      <c r="S48" s="131">
        <f>SUM(S49:U53)</f>
        <v>268.7894293253579</v>
      </c>
      <c r="T48" s="146"/>
      <c r="U48" s="147"/>
      <c r="V48" s="92"/>
      <c r="W48" s="92">
        <f>SUM(W49:W53)</f>
        <v>8652.869212940655</v>
      </c>
      <c r="X48" s="94">
        <f>SUM(X49:X53)</f>
        <v>0</v>
      </c>
      <c r="Y48" s="20" t="s">
        <v>114</v>
      </c>
      <c r="Z48" s="124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s="29" customFormat="1" ht="15" customHeight="1">
      <c r="A49" s="21" t="s">
        <v>115</v>
      </c>
      <c r="B49" s="80">
        <v>243.6286025742545</v>
      </c>
      <c r="C49" s="80">
        <v>22.790821760263327</v>
      </c>
      <c r="D49" s="80">
        <v>1385.5469990590727</v>
      </c>
      <c r="E49" s="80">
        <v>24.51060882028336</v>
      </c>
      <c r="F49" s="80">
        <v>9.780824232884521</v>
      </c>
      <c r="G49" s="80">
        <v>453.2572291690024</v>
      </c>
      <c r="H49" s="80">
        <v>160.53687810372392</v>
      </c>
      <c r="I49" s="80">
        <v>67.0447278131067</v>
      </c>
      <c r="J49" s="80">
        <v>37.202218477473885</v>
      </c>
      <c r="K49" s="80">
        <v>25.382339520840628</v>
      </c>
      <c r="L49" s="80">
        <v>41.98458200698063</v>
      </c>
      <c r="M49" s="80">
        <v>133.8801816188289</v>
      </c>
      <c r="N49" s="80">
        <v>21.183473821831804</v>
      </c>
      <c r="O49" s="80">
        <v>23.007257110065098</v>
      </c>
      <c r="P49" s="80">
        <v>124.23641861334656</v>
      </c>
      <c r="Q49" s="80">
        <v>72.294588</v>
      </c>
      <c r="R49" s="80">
        <v>48.8390311701379</v>
      </c>
      <c r="S49" s="125">
        <v>34.30544885219687</v>
      </c>
      <c r="T49" s="146"/>
      <c r="U49" s="147"/>
      <c r="V49" s="80"/>
      <c r="W49" s="80">
        <f t="shared" si="10"/>
        <v>2929.4122307242933</v>
      </c>
      <c r="X49" s="43"/>
      <c r="Y49" s="18" t="s">
        <v>116</v>
      </c>
      <c r="Z49" s="124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s="29" customFormat="1" ht="15" customHeight="1">
      <c r="A50" s="21" t="s">
        <v>117</v>
      </c>
      <c r="B50" s="80">
        <v>188.43688447674643</v>
      </c>
      <c r="C50" s="80">
        <v>14.320207364819803</v>
      </c>
      <c r="D50" s="80">
        <v>557.5184624695212</v>
      </c>
      <c r="E50" s="80">
        <v>114.29615145351303</v>
      </c>
      <c r="F50" s="80">
        <v>18.934943425273456</v>
      </c>
      <c r="G50" s="80">
        <v>242.7625158508451</v>
      </c>
      <c r="H50" s="80">
        <v>414.9438531824186</v>
      </c>
      <c r="I50" s="80">
        <v>291.24989706041924</v>
      </c>
      <c r="J50" s="80">
        <v>177.25629819359625</v>
      </c>
      <c r="K50" s="80">
        <f>49.9353832954207-0.84</f>
        <v>49.095383295420696</v>
      </c>
      <c r="L50" s="80">
        <v>69.54857021791618</v>
      </c>
      <c r="M50" s="80">
        <v>225.9670125189447</v>
      </c>
      <c r="N50" s="80">
        <v>61.45680661064613</v>
      </c>
      <c r="O50" s="80">
        <v>6.835273005514157</v>
      </c>
      <c r="P50" s="80">
        <v>246.28163016174946</v>
      </c>
      <c r="Q50" s="80">
        <v>113.637896</v>
      </c>
      <c r="R50" s="80">
        <v>109.75106568139549</v>
      </c>
      <c r="S50" s="125">
        <v>123.22955080704723</v>
      </c>
      <c r="T50" s="146"/>
      <c r="U50" s="147"/>
      <c r="V50" s="80"/>
      <c r="W50" s="80">
        <f t="shared" si="10"/>
        <v>3025.5224017757873</v>
      </c>
      <c r="X50" s="43"/>
      <c r="Y50" s="18" t="s">
        <v>118</v>
      </c>
      <c r="Z50" s="124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 s="29" customFormat="1" ht="15" customHeight="1">
      <c r="A51" s="21" t="s">
        <v>119</v>
      </c>
      <c r="B51" s="80">
        <v>10.25924974285758</v>
      </c>
      <c r="C51" s="80">
        <v>0</v>
      </c>
      <c r="D51" s="80">
        <v>3.2556596701742877</v>
      </c>
      <c r="E51" s="80">
        <v>0.48347450434648986</v>
      </c>
      <c r="F51" s="80">
        <v>2.474799381700084</v>
      </c>
      <c r="G51" s="80">
        <v>12.01366080857405</v>
      </c>
      <c r="H51" s="80">
        <v>14.692030338886754</v>
      </c>
      <c r="I51" s="80">
        <v>8.54104571979149</v>
      </c>
      <c r="J51" s="80">
        <v>14.880887390989551</v>
      </c>
      <c r="K51" s="99">
        <v>0.84</v>
      </c>
      <c r="L51" s="80">
        <v>5.722557487007104</v>
      </c>
      <c r="M51" s="80">
        <v>29.2289602050072</v>
      </c>
      <c r="N51" s="80">
        <v>6.5394202621713164</v>
      </c>
      <c r="O51" s="80">
        <v>1.9275651800592806</v>
      </c>
      <c r="P51" s="80">
        <v>25.84715861378352</v>
      </c>
      <c r="Q51" s="80">
        <v>15.616872</v>
      </c>
      <c r="R51" s="80">
        <v>13.879173102581625</v>
      </c>
      <c r="S51" s="125">
        <v>22.414455348686722</v>
      </c>
      <c r="T51" s="146"/>
      <c r="U51" s="147"/>
      <c r="V51" s="80"/>
      <c r="W51" s="80">
        <f t="shared" si="10"/>
        <v>188.61696975661707</v>
      </c>
      <c r="X51" s="43"/>
      <c r="Y51" s="18" t="s">
        <v>120</v>
      </c>
      <c r="Z51" s="124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 s="29" customFormat="1" ht="15" customHeight="1">
      <c r="A52" s="21" t="s">
        <v>121</v>
      </c>
      <c r="B52" s="80">
        <v>218.2075194360924</v>
      </c>
      <c r="C52" s="80">
        <v>9.611863258288214</v>
      </c>
      <c r="D52" s="80">
        <v>295.64546788304403</v>
      </c>
      <c r="E52" s="80">
        <v>28.733900661990017</v>
      </c>
      <c r="F52" s="80">
        <v>12.098903958813912</v>
      </c>
      <c r="G52" s="80">
        <v>166.88710418218392</v>
      </c>
      <c r="H52" s="80">
        <v>279.7347048323381</v>
      </c>
      <c r="I52" s="80">
        <v>204.13901598926978</v>
      </c>
      <c r="J52" s="80">
        <v>104.16621173692685</v>
      </c>
      <c r="K52" s="80">
        <v>39.480707755296024</v>
      </c>
      <c r="L52" s="80">
        <v>58.377214330681966</v>
      </c>
      <c r="M52" s="80">
        <v>171.25963716411403</v>
      </c>
      <c r="N52" s="80">
        <v>41.77172203114653</v>
      </c>
      <c r="O52" s="80">
        <v>18.777781200031804</v>
      </c>
      <c r="P52" s="80">
        <v>181.98025566747907</v>
      </c>
      <c r="Q52" s="80">
        <v>103.87251700000002</v>
      </c>
      <c r="R52" s="80">
        <v>86.74223021974984</v>
      </c>
      <c r="S52" s="125">
        <v>62.17876950809799</v>
      </c>
      <c r="T52" s="146"/>
      <c r="U52" s="147"/>
      <c r="V52" s="80"/>
      <c r="W52" s="80">
        <f t="shared" si="10"/>
        <v>2083.6655268155446</v>
      </c>
      <c r="X52" s="43"/>
      <c r="Y52" s="18" t="s">
        <v>122</v>
      </c>
      <c r="Z52" s="124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s="29" customFormat="1" ht="15" customHeight="1">
      <c r="A53" s="21" t="s">
        <v>123</v>
      </c>
      <c r="B53" s="80">
        <v>37.83572996206715</v>
      </c>
      <c r="C53" s="80">
        <v>31.40320267001549</v>
      </c>
      <c r="D53" s="80">
        <v>7.2465565105161955</v>
      </c>
      <c r="E53" s="80">
        <v>1.7102055903112992</v>
      </c>
      <c r="F53" s="80">
        <v>0.35096400618544626</v>
      </c>
      <c r="G53" s="80">
        <v>22.97529165232105</v>
      </c>
      <c r="H53" s="80">
        <v>37.09074870713946</v>
      </c>
      <c r="I53" s="80">
        <v>32.11282634453575</v>
      </c>
      <c r="J53" s="80">
        <v>38.516568975752236</v>
      </c>
      <c r="K53" s="80">
        <v>13.044217379920264</v>
      </c>
      <c r="L53" s="80">
        <v>12.650277939348843</v>
      </c>
      <c r="M53" s="80">
        <v>45.285695929577365</v>
      </c>
      <c r="N53" s="80">
        <v>15.14</v>
      </c>
      <c r="O53" s="80">
        <v>5.153130122496011</v>
      </c>
      <c r="P53" s="80">
        <v>57.65892583343278</v>
      </c>
      <c r="Q53" s="80">
        <v>20.222292</v>
      </c>
      <c r="R53" s="80">
        <v>20.5942454354631</v>
      </c>
      <c r="S53" s="125">
        <v>26.661204809329092</v>
      </c>
      <c r="T53" s="146"/>
      <c r="U53" s="147"/>
      <c r="V53" s="80"/>
      <c r="W53" s="80">
        <f t="shared" si="10"/>
        <v>425.6520838684115</v>
      </c>
      <c r="X53" s="43"/>
      <c r="Y53" s="18" t="s">
        <v>124</v>
      </c>
      <c r="Z53" s="124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s="29" customFormat="1" ht="15" customHeight="1">
      <c r="A54" s="19" t="s">
        <v>125</v>
      </c>
      <c r="B54" s="85">
        <f>SUM(B55:B59)</f>
        <v>743.6545002300868</v>
      </c>
      <c r="C54" s="85">
        <f aca="true" t="shared" si="13" ref="C54:Q54">SUM(C55:C59)</f>
        <v>97.21772081558969</v>
      </c>
      <c r="D54" s="85">
        <f t="shared" si="13"/>
        <v>1076.1382601120288</v>
      </c>
      <c r="E54" s="85">
        <f t="shared" si="13"/>
        <v>339.9229969486689</v>
      </c>
      <c r="F54" s="85">
        <f t="shared" si="13"/>
        <v>36.335610954531035</v>
      </c>
      <c r="G54" s="85">
        <f t="shared" si="13"/>
        <v>884.7552358145858</v>
      </c>
      <c r="H54" s="85">
        <f t="shared" si="13"/>
        <v>1048.6311688262597</v>
      </c>
      <c r="I54" s="85">
        <f t="shared" si="13"/>
        <v>368.61312220779155</v>
      </c>
      <c r="J54" s="85">
        <f t="shared" si="13"/>
        <v>494.36552073568384</v>
      </c>
      <c r="K54" s="85">
        <f t="shared" si="13"/>
        <v>196.47556165129004</v>
      </c>
      <c r="L54" s="85">
        <f t="shared" si="13"/>
        <v>219.57538767013028</v>
      </c>
      <c r="M54" s="85">
        <f t="shared" si="13"/>
        <v>802.3566157249184</v>
      </c>
      <c r="N54" s="85">
        <f t="shared" si="13"/>
        <v>197.34568858900394</v>
      </c>
      <c r="O54" s="85">
        <f t="shared" si="13"/>
        <v>104.18703497020365</v>
      </c>
      <c r="P54" s="85">
        <f t="shared" si="13"/>
        <v>539.4419966226271</v>
      </c>
      <c r="Q54" s="85">
        <f t="shared" si="13"/>
        <v>371.082347</v>
      </c>
      <c r="R54" s="85">
        <v>287.3560183559999</v>
      </c>
      <c r="S54" s="131">
        <f>SUM(S55:U59)</f>
        <v>402.7096065096452</v>
      </c>
      <c r="T54" s="146"/>
      <c r="U54" s="147"/>
      <c r="V54" s="92"/>
      <c r="W54" s="92">
        <f>SUM(W55:W59)</f>
        <v>8210.164393739044</v>
      </c>
      <c r="X54" s="43"/>
      <c r="Y54" s="20" t="s">
        <v>126</v>
      </c>
      <c r="Z54" s="124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s="29" customFormat="1" ht="15" customHeight="1">
      <c r="A55" s="21" t="s">
        <v>127</v>
      </c>
      <c r="B55" s="80">
        <v>172.24382413044617</v>
      </c>
      <c r="C55" s="80">
        <v>4.745363126516962</v>
      </c>
      <c r="D55" s="80">
        <v>42.14683990159914</v>
      </c>
      <c r="E55" s="80">
        <v>8.623916076473108</v>
      </c>
      <c r="F55" s="80">
        <v>5.5823643222304495</v>
      </c>
      <c r="G55" s="80">
        <v>170.57292877259115</v>
      </c>
      <c r="H55" s="80">
        <v>223.97764559194096</v>
      </c>
      <c r="I55" s="80">
        <v>72.09346041493772</v>
      </c>
      <c r="J55" s="80">
        <v>130.09618966728522</v>
      </c>
      <c r="K55" s="80">
        <v>30.518164198309524</v>
      </c>
      <c r="L55" s="80">
        <v>37.60801224110958</v>
      </c>
      <c r="M55" s="80">
        <v>116.69809106814323</v>
      </c>
      <c r="N55" s="80">
        <v>56.429664993490036</v>
      </c>
      <c r="O55" s="80">
        <v>16.465788475016858</v>
      </c>
      <c r="P55" s="80">
        <v>61.72562720864552</v>
      </c>
      <c r="Q55" s="80">
        <v>73.39896499999999</v>
      </c>
      <c r="R55" s="80">
        <v>40.42867680106563</v>
      </c>
      <c r="S55" s="125">
        <v>93.8025288433567</v>
      </c>
      <c r="T55" s="146"/>
      <c r="U55" s="147"/>
      <c r="V55" s="80"/>
      <c r="W55" s="80">
        <f t="shared" si="10"/>
        <v>1357.1580508331579</v>
      </c>
      <c r="X55" s="43"/>
      <c r="Y55" s="18" t="s">
        <v>128</v>
      </c>
      <c r="Z55" s="124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 s="29" customFormat="1" ht="15" customHeight="1">
      <c r="A56" s="21" t="s">
        <v>129</v>
      </c>
      <c r="B56" s="80">
        <v>101.22877466682075</v>
      </c>
      <c r="C56" s="80">
        <v>84.71343795740206</v>
      </c>
      <c r="D56" s="80">
        <v>34.90247799320806</v>
      </c>
      <c r="E56" s="80">
        <v>322.65532812112554</v>
      </c>
      <c r="F56" s="80">
        <v>5.086073476922557</v>
      </c>
      <c r="G56" s="80">
        <v>111.6412246739167</v>
      </c>
      <c r="H56" s="80">
        <v>140.26923442792238</v>
      </c>
      <c r="I56" s="80">
        <v>41.27488437299797</v>
      </c>
      <c r="J56" s="80">
        <v>52.038475866914084</v>
      </c>
      <c r="K56" s="80">
        <v>35.98837486623222</v>
      </c>
      <c r="L56" s="80">
        <v>32.109214509945616</v>
      </c>
      <c r="M56" s="80">
        <v>123.11488643958626</v>
      </c>
      <c r="N56" s="80">
        <v>21.206859617186073</v>
      </c>
      <c r="O56" s="80">
        <v>17.415182633723184</v>
      </c>
      <c r="P56" s="80">
        <v>117.85322594576486</v>
      </c>
      <c r="Q56" s="80">
        <v>51.920714000000004</v>
      </c>
      <c r="R56" s="80">
        <v>63.98264076692547</v>
      </c>
      <c r="S56" s="125">
        <v>27.024503291945553</v>
      </c>
      <c r="T56" s="146"/>
      <c r="U56" s="147"/>
      <c r="V56" s="80"/>
      <c r="W56" s="80">
        <f t="shared" si="10"/>
        <v>1384.4255136285396</v>
      </c>
      <c r="X56" s="43"/>
      <c r="Y56" s="18" t="s">
        <v>130</v>
      </c>
      <c r="Z56" s="124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 s="29" customFormat="1" ht="15" customHeight="1">
      <c r="A57" s="21" t="s">
        <v>131</v>
      </c>
      <c r="B57" s="80">
        <v>124.44498269517567</v>
      </c>
      <c r="C57" s="80">
        <v>4.615203355481767</v>
      </c>
      <c r="D57" s="80">
        <v>830.7544006973947</v>
      </c>
      <c r="E57" s="80">
        <v>3.812108673804716</v>
      </c>
      <c r="F57" s="80">
        <v>12.34135052185256</v>
      </c>
      <c r="G57" s="80">
        <v>270.6816333144087</v>
      </c>
      <c r="H57" s="80">
        <v>281.9939108670628</v>
      </c>
      <c r="I57" s="80">
        <v>101.17581723120077</v>
      </c>
      <c r="J57" s="80">
        <v>130.09618966728522</v>
      </c>
      <c r="K57" s="80">
        <v>63.26524084253992</v>
      </c>
      <c r="L57" s="80">
        <v>53.52837786987764</v>
      </c>
      <c r="M57" s="80">
        <v>193.62239312312735</v>
      </c>
      <c r="N57" s="80">
        <v>42.78250703029854</v>
      </c>
      <c r="O57" s="80">
        <v>32.11111234870937</v>
      </c>
      <c r="P57" s="80">
        <v>101.26874418861318</v>
      </c>
      <c r="Q57" s="80">
        <v>104.142034</v>
      </c>
      <c r="R57" s="80">
        <v>67.19347911881991</v>
      </c>
      <c r="S57" s="125">
        <v>111.5069542474832</v>
      </c>
      <c r="T57" s="146"/>
      <c r="U57" s="147"/>
      <c r="V57" s="80"/>
      <c r="W57" s="80">
        <f t="shared" si="10"/>
        <v>2529.3364397931355</v>
      </c>
      <c r="X57" s="43"/>
      <c r="Y57" s="18" t="s">
        <v>132</v>
      </c>
      <c r="Z57" s="124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 s="29" customFormat="1" ht="15" customHeight="1">
      <c r="A58" s="21" t="s">
        <v>133</v>
      </c>
      <c r="B58" s="80">
        <v>156.20207388204503</v>
      </c>
      <c r="C58" s="80">
        <v>2.560737320139992</v>
      </c>
      <c r="D58" s="80">
        <v>10.05134209672537</v>
      </c>
      <c r="E58" s="80">
        <v>2.382085934333757</v>
      </c>
      <c r="F58" s="80">
        <v>2.462732871687734</v>
      </c>
      <c r="G58" s="80">
        <v>82.06663344110092</v>
      </c>
      <c r="H58" s="80">
        <v>147.9208438486936</v>
      </c>
      <c r="I58" s="80">
        <v>92.51969416609906</v>
      </c>
      <c r="J58" s="80">
        <v>65.04809483364261</v>
      </c>
      <c r="K58" s="80">
        <v>40.05081909971238</v>
      </c>
      <c r="L58" s="80">
        <v>33.57555427758992</v>
      </c>
      <c r="M58" s="80">
        <v>113.52219403599865</v>
      </c>
      <c r="N58" s="80">
        <v>31.576656948029296</v>
      </c>
      <c r="O58" s="80">
        <v>9.943283988094198</v>
      </c>
      <c r="P58" s="80">
        <v>62.736099856255365</v>
      </c>
      <c r="Q58" s="80">
        <v>49.900995</v>
      </c>
      <c r="R58" s="80">
        <v>39.55409676315081</v>
      </c>
      <c r="S58" s="125">
        <v>71.49073834042996</v>
      </c>
      <c r="T58" s="146"/>
      <c r="U58" s="147"/>
      <c r="V58" s="80"/>
      <c r="W58" s="80">
        <f t="shared" si="10"/>
        <v>1013.5646767037287</v>
      </c>
      <c r="X58" s="43"/>
      <c r="Y58" s="18" t="s">
        <v>134</v>
      </c>
      <c r="Z58" s="124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s="29" customFormat="1" ht="15" customHeight="1">
      <c r="A59" s="21" t="s">
        <v>135</v>
      </c>
      <c r="B59" s="80">
        <v>189.53484485559923</v>
      </c>
      <c r="C59" s="80">
        <v>0.5829790560488992</v>
      </c>
      <c r="D59" s="80">
        <v>158.2831994231014</v>
      </c>
      <c r="E59" s="80">
        <v>2.449558142931783</v>
      </c>
      <c r="F59" s="80">
        <v>10.863089761837733</v>
      </c>
      <c r="G59" s="80">
        <v>249.7928156125684</v>
      </c>
      <c r="H59" s="80">
        <v>254.46953409063994</v>
      </c>
      <c r="I59" s="80">
        <v>61.54926602255604</v>
      </c>
      <c r="J59" s="80">
        <v>117.08657070055669</v>
      </c>
      <c r="K59" s="80">
        <v>26.652962644495997</v>
      </c>
      <c r="L59" s="80">
        <v>62.754228771607536</v>
      </c>
      <c r="M59" s="80">
        <v>255.39905105806295</v>
      </c>
      <c r="N59" s="80">
        <v>45.35</v>
      </c>
      <c r="O59" s="80">
        <v>28.251667524660046</v>
      </c>
      <c r="P59" s="80">
        <v>195.85829942334829</v>
      </c>
      <c r="Q59" s="80">
        <v>91.719639</v>
      </c>
      <c r="R59" s="80">
        <v>76.19712490603806</v>
      </c>
      <c r="S59" s="125">
        <v>98.88488178642977</v>
      </c>
      <c r="T59" s="146"/>
      <c r="U59" s="147"/>
      <c r="V59" s="80"/>
      <c r="W59" s="80">
        <f t="shared" si="10"/>
        <v>1925.6797127804823</v>
      </c>
      <c r="X59" s="43"/>
      <c r="Y59" s="18" t="s">
        <v>136</v>
      </c>
      <c r="Z59" s="124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s="29" customFormat="1" ht="15" customHeight="1">
      <c r="A60" s="16" t="s">
        <v>137</v>
      </c>
      <c r="B60" s="85">
        <v>353.92839456065497</v>
      </c>
      <c r="C60" s="85">
        <v>42.76033620383805</v>
      </c>
      <c r="D60" s="85">
        <v>7028.928663421827</v>
      </c>
      <c r="E60" s="85">
        <v>813.2715548224267</v>
      </c>
      <c r="F60" s="85">
        <v>951.6786173268366</v>
      </c>
      <c r="G60" s="85">
        <v>5715.456958075103</v>
      </c>
      <c r="H60" s="85">
        <v>11335.083455903554</v>
      </c>
      <c r="I60" s="85">
        <v>7072.560281549838</v>
      </c>
      <c r="J60" s="85">
        <v>2731.3103112329536</v>
      </c>
      <c r="K60" s="85">
        <v>5757.534458138147</v>
      </c>
      <c r="L60" s="85">
        <v>6077.545537680701</v>
      </c>
      <c r="M60" s="85">
        <v>11600.866179757733</v>
      </c>
      <c r="N60" s="85">
        <v>4976.625924918124</v>
      </c>
      <c r="O60" s="85">
        <v>2322.113172640158</v>
      </c>
      <c r="P60" s="85">
        <v>6946.114329345437</v>
      </c>
      <c r="Q60" s="85">
        <v>3850.877895</v>
      </c>
      <c r="R60" s="85">
        <v>3676.6050791560037</v>
      </c>
      <c r="S60" s="131">
        <v>4140.533690111783</v>
      </c>
      <c r="T60" s="146"/>
      <c r="U60" s="147"/>
      <c r="V60" s="85"/>
      <c r="W60" s="85">
        <f t="shared" si="10"/>
        <v>85393.79483984511</v>
      </c>
      <c r="X60" s="43"/>
      <c r="Y60" s="20" t="s">
        <v>138</v>
      </c>
      <c r="Z60" s="124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s="29" customFormat="1" ht="15" customHeight="1">
      <c r="A61" s="16" t="s">
        <v>139</v>
      </c>
      <c r="B61" s="85">
        <f>+B62+B66+B69</f>
        <v>1021.9743539739176</v>
      </c>
      <c r="C61" s="85">
        <f aca="true" t="shared" si="14" ref="C61:Q61">+C62+C66+C69</f>
        <v>76.61990645937884</v>
      </c>
      <c r="D61" s="85">
        <f t="shared" si="14"/>
        <v>680.2046049215459</v>
      </c>
      <c r="E61" s="85">
        <f t="shared" si="14"/>
        <v>351.2484015859086</v>
      </c>
      <c r="F61" s="85">
        <f t="shared" si="14"/>
        <v>119.02195028238222</v>
      </c>
      <c r="G61" s="85">
        <f t="shared" si="14"/>
        <v>1955.3618865916994</v>
      </c>
      <c r="H61" s="85">
        <f t="shared" si="14"/>
        <v>2398.043848627195</v>
      </c>
      <c r="I61" s="85">
        <f t="shared" si="14"/>
        <v>1891.1529785623193</v>
      </c>
      <c r="J61" s="85">
        <f t="shared" si="14"/>
        <v>2769.355089502724</v>
      </c>
      <c r="K61" s="85">
        <f t="shared" si="14"/>
        <v>338.8034785908545</v>
      </c>
      <c r="L61" s="85">
        <f t="shared" si="14"/>
        <v>519.0014058544444</v>
      </c>
      <c r="M61" s="85">
        <f t="shared" si="14"/>
        <v>1393.2939356346997</v>
      </c>
      <c r="N61" s="85">
        <f t="shared" si="14"/>
        <v>451.19525700097836</v>
      </c>
      <c r="O61" s="85">
        <f t="shared" si="14"/>
        <v>322.44091222846663</v>
      </c>
      <c r="P61" s="85">
        <f t="shared" si="14"/>
        <v>1332.8136975976993</v>
      </c>
      <c r="Q61" s="85">
        <f t="shared" si="14"/>
        <v>919.800795</v>
      </c>
      <c r="R61" s="85">
        <v>808.501559621701</v>
      </c>
      <c r="S61" s="131">
        <f>+S62+S66+S69</f>
        <v>620.2075011095149</v>
      </c>
      <c r="T61" s="146"/>
      <c r="U61" s="147"/>
      <c r="V61" s="97"/>
      <c r="W61" s="97">
        <f>+W62+W66+W69</f>
        <v>17969.04156314543</v>
      </c>
      <c r="X61" s="43"/>
      <c r="Y61" s="22" t="s">
        <v>140</v>
      </c>
      <c r="Z61" s="124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s="29" customFormat="1" ht="15" customHeight="1">
      <c r="A62" s="19" t="s">
        <v>141</v>
      </c>
      <c r="B62" s="85">
        <f>SUM(B63:B65)</f>
        <v>168.12884627189908</v>
      </c>
      <c r="C62" s="85">
        <f aca="true" t="shared" si="15" ref="C62:Q62">SUM(C63:C65)</f>
        <v>4.629167953528267</v>
      </c>
      <c r="D62" s="85">
        <f t="shared" si="15"/>
        <v>111.1245001348529</v>
      </c>
      <c r="E62" s="85">
        <f t="shared" si="15"/>
        <v>45.438327229840624</v>
      </c>
      <c r="F62" s="85">
        <f t="shared" si="15"/>
        <v>14.262997445514316</v>
      </c>
      <c r="G62" s="85">
        <f t="shared" si="15"/>
        <v>277.01118501500474</v>
      </c>
      <c r="H62" s="85">
        <f t="shared" si="15"/>
        <v>348.52884924582463</v>
      </c>
      <c r="I62" s="85">
        <f t="shared" si="15"/>
        <v>205.44085468527277</v>
      </c>
      <c r="J62" s="85">
        <f t="shared" si="15"/>
        <v>280.21143582148284</v>
      </c>
      <c r="K62" s="85">
        <f t="shared" si="15"/>
        <v>64.19546591377829</v>
      </c>
      <c r="L62" s="85">
        <f t="shared" si="15"/>
        <v>85.17579304956311</v>
      </c>
      <c r="M62" s="85">
        <f t="shared" si="15"/>
        <v>251.06044810446173</v>
      </c>
      <c r="N62" s="85">
        <f t="shared" si="15"/>
        <v>57.7646140124241</v>
      </c>
      <c r="O62" s="85">
        <f t="shared" si="15"/>
        <v>32.92572247955118</v>
      </c>
      <c r="P62" s="85">
        <f t="shared" si="15"/>
        <v>363.87867946325406</v>
      </c>
      <c r="Q62" s="85">
        <f t="shared" si="15"/>
        <v>163.418139</v>
      </c>
      <c r="R62" s="85">
        <v>133.4922245464659</v>
      </c>
      <c r="S62" s="131">
        <f>SUM(S63:U65)</f>
        <v>72.77910028599098</v>
      </c>
      <c r="T62" s="146"/>
      <c r="U62" s="147"/>
      <c r="V62" s="92"/>
      <c r="W62" s="92">
        <f>SUM(W63:W65)</f>
        <v>2679.4663506587094</v>
      </c>
      <c r="X62" s="43"/>
      <c r="Y62" s="20" t="s">
        <v>142</v>
      </c>
      <c r="Z62" s="124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s="29" customFormat="1" ht="15" customHeight="1">
      <c r="A63" s="21" t="s">
        <v>143</v>
      </c>
      <c r="B63" s="80">
        <v>107.15782639828753</v>
      </c>
      <c r="C63" s="80">
        <v>2.1156576968717618</v>
      </c>
      <c r="D63" s="80">
        <v>66.47126858018703</v>
      </c>
      <c r="E63" s="80">
        <v>18.43748350923562</v>
      </c>
      <c r="F63" s="80">
        <v>6.462103044628151</v>
      </c>
      <c r="G63" s="80">
        <v>116.3329739045853</v>
      </c>
      <c r="H63" s="80">
        <v>175.63087787310513</v>
      </c>
      <c r="I63" s="80">
        <v>91.94838798110186</v>
      </c>
      <c r="J63" s="80">
        <v>110.69295869024613</v>
      </c>
      <c r="K63" s="80">
        <v>39.32473617651439</v>
      </c>
      <c r="L63" s="80">
        <v>43.8603977504207</v>
      </c>
      <c r="M63" s="80">
        <v>126.5673794034209</v>
      </c>
      <c r="N63" s="80">
        <v>35.86226374440547</v>
      </c>
      <c r="O63" s="80">
        <v>13.96917757022006</v>
      </c>
      <c r="P63" s="80">
        <v>250.6336740330312</v>
      </c>
      <c r="Q63" s="80">
        <v>90.957447</v>
      </c>
      <c r="R63" s="80">
        <v>66.84581056458646</v>
      </c>
      <c r="S63" s="125">
        <v>29.776561190866445</v>
      </c>
      <c r="T63" s="146"/>
      <c r="U63" s="147"/>
      <c r="V63" s="80"/>
      <c r="W63" s="80">
        <f>SUM(B63:V63)</f>
        <v>1393.046985111714</v>
      </c>
      <c r="X63" s="43"/>
      <c r="Y63" s="18" t="s">
        <v>144</v>
      </c>
      <c r="Z63" s="124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s="29" customFormat="1" ht="15" customHeight="1">
      <c r="A64" s="21" t="s">
        <v>145</v>
      </c>
      <c r="B64" s="80">
        <v>23.72571666908382</v>
      </c>
      <c r="C64" s="80">
        <v>2.5135102566565046</v>
      </c>
      <c r="D64" s="80">
        <v>14.11359542910039</v>
      </c>
      <c r="E64" s="80">
        <v>13.65055283912493</v>
      </c>
      <c r="F64" s="80">
        <v>1.015478930738814</v>
      </c>
      <c r="G64" s="80">
        <v>74.17093107390838</v>
      </c>
      <c r="H64" s="80">
        <v>75.09599184258423</v>
      </c>
      <c r="I64" s="80">
        <v>56.35913882999732</v>
      </c>
      <c r="J64" s="80">
        <v>110.69295869024613</v>
      </c>
      <c r="K64" s="80">
        <v>10.683383603757308</v>
      </c>
      <c r="L64" s="80">
        <v>17.859359677406584</v>
      </c>
      <c r="M64" s="80">
        <v>52.09428774177511</v>
      </c>
      <c r="N64" s="80">
        <v>8.04</v>
      </c>
      <c r="O64" s="80">
        <v>7.497684225030309</v>
      </c>
      <c r="P64" s="80">
        <v>51.49773063447393</v>
      </c>
      <c r="Q64" s="80">
        <v>29.640893</v>
      </c>
      <c r="R64" s="80">
        <v>33.990016707348175</v>
      </c>
      <c r="S64" s="125">
        <v>13.002571108400838</v>
      </c>
      <c r="T64" s="146"/>
      <c r="U64" s="147"/>
      <c r="V64" s="80"/>
      <c r="W64" s="80">
        <f>SUM(B64:V64)</f>
        <v>595.6438012596328</v>
      </c>
      <c r="X64" s="43"/>
      <c r="Y64" s="18" t="s">
        <v>146</v>
      </c>
      <c r="Z64" s="124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 s="29" customFormat="1" ht="15" customHeight="1">
      <c r="A65" s="21" t="s">
        <v>147</v>
      </c>
      <c r="B65" s="80">
        <v>37.24530320452774</v>
      </c>
      <c r="C65" s="80">
        <v>0</v>
      </c>
      <c r="D65" s="80">
        <v>30.539636125565483</v>
      </c>
      <c r="E65" s="80">
        <v>13.350290881480074</v>
      </c>
      <c r="F65" s="80">
        <v>6.785415470147351</v>
      </c>
      <c r="G65" s="80">
        <v>86.50728003651108</v>
      </c>
      <c r="H65" s="80">
        <v>97.80197953013526</v>
      </c>
      <c r="I65" s="80">
        <v>57.13332787417359</v>
      </c>
      <c r="J65" s="80">
        <v>58.82551844099057</v>
      </c>
      <c r="K65" s="80">
        <v>14.187346133506596</v>
      </c>
      <c r="L65" s="80">
        <v>23.456035621735825</v>
      </c>
      <c r="M65" s="80">
        <v>72.3987809592657</v>
      </c>
      <c r="N65" s="80">
        <v>13.862350268018632</v>
      </c>
      <c r="O65" s="80">
        <v>11.45886068430082</v>
      </c>
      <c r="P65" s="80">
        <v>61.747274795748936</v>
      </c>
      <c r="Q65" s="80">
        <v>42.819799</v>
      </c>
      <c r="R65" s="80">
        <v>32.65639727453128</v>
      </c>
      <c r="S65" s="125">
        <v>29.999967986723693</v>
      </c>
      <c r="T65" s="146"/>
      <c r="U65" s="147"/>
      <c r="V65" s="80"/>
      <c r="W65" s="80">
        <f>SUM(B65:V65)</f>
        <v>690.7755642873626</v>
      </c>
      <c r="X65" s="43"/>
      <c r="Y65" s="18" t="s">
        <v>148</v>
      </c>
      <c r="Z65" s="124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 s="29" customFormat="1" ht="15" customHeight="1">
      <c r="A66" s="19" t="s">
        <v>149</v>
      </c>
      <c r="B66" s="85">
        <f>SUM(B67:B68)</f>
        <v>165.4000114451155</v>
      </c>
      <c r="C66" s="85">
        <f aca="true" t="shared" si="16" ref="C66:Q66">SUM(C67:C68)</f>
        <v>58.8199132889946</v>
      </c>
      <c r="D66" s="85">
        <f t="shared" si="16"/>
        <v>158.4790644291133</v>
      </c>
      <c r="E66" s="85">
        <f t="shared" si="16"/>
        <v>113.9534551274213</v>
      </c>
      <c r="F66" s="85">
        <f t="shared" si="16"/>
        <v>46.43436091151407</v>
      </c>
      <c r="G66" s="85">
        <f t="shared" si="16"/>
        <v>547.3775092163821</v>
      </c>
      <c r="H66" s="85">
        <f t="shared" si="16"/>
        <v>733.5328970272028</v>
      </c>
      <c r="I66" s="85">
        <f t="shared" si="16"/>
        <v>1002.2492046480004</v>
      </c>
      <c r="J66" s="85">
        <f t="shared" si="16"/>
        <v>1348.3543893999476</v>
      </c>
      <c r="K66" s="85">
        <f t="shared" si="16"/>
        <v>85.94097437872853</v>
      </c>
      <c r="L66" s="85">
        <f t="shared" si="16"/>
        <v>135.83310123204868</v>
      </c>
      <c r="M66" s="85">
        <f t="shared" si="16"/>
        <v>453.71638950920635</v>
      </c>
      <c r="N66" s="85">
        <f t="shared" si="16"/>
        <v>109.53274496294839</v>
      </c>
      <c r="O66" s="85">
        <f t="shared" si="16"/>
        <v>121.22937491348183</v>
      </c>
      <c r="P66" s="85">
        <f t="shared" si="16"/>
        <v>371.9119296145483</v>
      </c>
      <c r="Q66" s="85">
        <f t="shared" si="16"/>
        <v>261.91336</v>
      </c>
      <c r="R66" s="85">
        <v>186.97934126662813</v>
      </c>
      <c r="S66" s="131">
        <f>SUM(S67:U68)</f>
        <v>169.97624105949535</v>
      </c>
      <c r="T66" s="146"/>
      <c r="U66" s="147"/>
      <c r="V66" s="97"/>
      <c r="W66" s="97">
        <f>SUM(W67:W68)</f>
        <v>6071.634262430778</v>
      </c>
      <c r="X66" s="43"/>
      <c r="Y66" s="20" t="s">
        <v>150</v>
      </c>
      <c r="Z66" s="124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 s="29" customFormat="1" ht="15" customHeight="1">
      <c r="A67" s="21" t="s">
        <v>151</v>
      </c>
      <c r="B67" s="80">
        <v>79.12031911544345</v>
      </c>
      <c r="C67" s="80">
        <v>4.425518991216328</v>
      </c>
      <c r="D67" s="80">
        <v>75.1979300857865</v>
      </c>
      <c r="E67" s="80">
        <v>62.341768480398585</v>
      </c>
      <c r="F67" s="80">
        <v>40.970251409108684</v>
      </c>
      <c r="G67" s="80">
        <v>380.6977674512759</v>
      </c>
      <c r="H67" s="80">
        <v>445.66309446119016</v>
      </c>
      <c r="I67" s="80">
        <v>310.72991609316244</v>
      </c>
      <c r="J67" s="80">
        <v>807.0442330715015</v>
      </c>
      <c r="K67" s="80">
        <v>53.5628469555256</v>
      </c>
      <c r="L67" s="80">
        <v>87.03065962577955</v>
      </c>
      <c r="M67" s="80">
        <v>220.05021717255408</v>
      </c>
      <c r="N67" s="80">
        <v>65.49505385336515</v>
      </c>
      <c r="O67" s="80">
        <v>81.35521101667554</v>
      </c>
      <c r="P67" s="80">
        <v>272.92231838166674</v>
      </c>
      <c r="Q67" s="80">
        <v>167.096946</v>
      </c>
      <c r="R67" s="80">
        <v>135.09556971142547</v>
      </c>
      <c r="S67" s="125">
        <v>118.04350012738269</v>
      </c>
      <c r="T67" s="146"/>
      <c r="U67" s="147"/>
      <c r="V67" s="80"/>
      <c r="W67" s="80">
        <f>SUM(B67:V67)</f>
        <v>3406.8431220034586</v>
      </c>
      <c r="X67" s="43"/>
      <c r="Y67" s="18" t="s">
        <v>152</v>
      </c>
      <c r="Z67" s="124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 s="29" customFormat="1" ht="15" customHeight="1">
      <c r="A68" s="21" t="s">
        <v>153</v>
      </c>
      <c r="B68" s="80">
        <v>86.27969232967205</v>
      </c>
      <c r="C68" s="80">
        <v>54.39439429777827</v>
      </c>
      <c r="D68" s="80">
        <v>83.2811343433268</v>
      </c>
      <c r="E68" s="80">
        <v>51.61168664702271</v>
      </c>
      <c r="F68" s="80">
        <v>5.4641095024053845</v>
      </c>
      <c r="G68" s="80">
        <v>166.67974176510626</v>
      </c>
      <c r="H68" s="80">
        <v>287.8698025660127</v>
      </c>
      <c r="I68" s="80">
        <v>691.519288554838</v>
      </c>
      <c r="J68" s="80">
        <v>541.3101563284462</v>
      </c>
      <c r="K68" s="80">
        <v>32.37812742320293</v>
      </c>
      <c r="L68" s="80">
        <v>48.802441606269134</v>
      </c>
      <c r="M68" s="80">
        <v>233.6661723366523</v>
      </c>
      <c r="N68" s="80">
        <v>44.03769110958324</v>
      </c>
      <c r="O68" s="80">
        <v>39.874163896806294</v>
      </c>
      <c r="P68" s="80">
        <v>98.98961123288157</v>
      </c>
      <c r="Q68" s="80">
        <v>94.81641400000001</v>
      </c>
      <c r="R68" s="80">
        <v>51.88377155520263</v>
      </c>
      <c r="S68" s="125">
        <v>51.93274093211266</v>
      </c>
      <c r="T68" s="146"/>
      <c r="U68" s="147"/>
      <c r="V68" s="80"/>
      <c r="W68" s="80">
        <f>SUM(B68:V68)</f>
        <v>2664.791140427319</v>
      </c>
      <c r="X68" s="43"/>
      <c r="Y68" s="18" t="s">
        <v>154</v>
      </c>
      <c r="Z68" s="124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 s="29" customFormat="1" ht="15" customHeight="1">
      <c r="A69" s="19" t="s">
        <v>155</v>
      </c>
      <c r="B69" s="85">
        <f>SUM(B70:B73)</f>
        <v>688.445496256903</v>
      </c>
      <c r="C69" s="85">
        <f aca="true" t="shared" si="17" ref="C69:Q69">SUM(C70:C73)</f>
        <v>13.17082521685598</v>
      </c>
      <c r="D69" s="85">
        <f t="shared" si="17"/>
        <v>410.6010403575797</v>
      </c>
      <c r="E69" s="85">
        <f t="shared" si="17"/>
        <v>191.85661922864665</v>
      </c>
      <c r="F69" s="85">
        <f t="shared" si="17"/>
        <v>58.32459192535384</v>
      </c>
      <c r="G69" s="85">
        <f t="shared" si="17"/>
        <v>1130.9731923603126</v>
      </c>
      <c r="H69" s="85">
        <f t="shared" si="17"/>
        <v>1315.9821023541674</v>
      </c>
      <c r="I69" s="85">
        <f t="shared" si="17"/>
        <v>683.4629192290461</v>
      </c>
      <c r="J69" s="85">
        <f t="shared" si="17"/>
        <v>1140.7892642812933</v>
      </c>
      <c r="K69" s="85">
        <f t="shared" si="17"/>
        <v>188.66703829834768</v>
      </c>
      <c r="L69" s="85">
        <f t="shared" si="17"/>
        <v>297.99251157283265</v>
      </c>
      <c r="M69" s="85">
        <f t="shared" si="17"/>
        <v>688.5170980210315</v>
      </c>
      <c r="N69" s="85">
        <f t="shared" si="17"/>
        <v>283.8978980256059</v>
      </c>
      <c r="O69" s="85">
        <f t="shared" si="17"/>
        <v>168.2858148354336</v>
      </c>
      <c r="P69" s="85">
        <f t="shared" si="17"/>
        <v>597.0230885198969</v>
      </c>
      <c r="Q69" s="85">
        <f t="shared" si="17"/>
        <v>494.469296</v>
      </c>
      <c r="R69" s="85">
        <v>488.02999380860695</v>
      </c>
      <c r="S69" s="131">
        <f>SUM(S70:U73)</f>
        <v>377.4521597640285</v>
      </c>
      <c r="T69" s="146"/>
      <c r="U69" s="147"/>
      <c r="V69" s="97"/>
      <c r="W69" s="97">
        <f>SUM(W70:W73)</f>
        <v>9217.940950055941</v>
      </c>
      <c r="X69" s="43"/>
      <c r="Y69" s="20" t="s">
        <v>156</v>
      </c>
      <c r="Z69" s="124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 s="29" customFormat="1" ht="15" customHeight="1">
      <c r="A70" s="21" t="s">
        <v>157</v>
      </c>
      <c r="B70" s="80">
        <v>287.4868812576374</v>
      </c>
      <c r="C70" s="80">
        <v>6.823819732651694</v>
      </c>
      <c r="D70" s="80">
        <v>246.1568222022277</v>
      </c>
      <c r="E70" s="80">
        <v>71.00587625994154</v>
      </c>
      <c r="F70" s="80">
        <v>20.054280821967495</v>
      </c>
      <c r="G70" s="80">
        <v>471.0433476148955</v>
      </c>
      <c r="H70" s="80">
        <v>685.0597055736501</v>
      </c>
      <c r="I70" s="80">
        <v>355.3585818011058</v>
      </c>
      <c r="J70" s="80">
        <v>496.72279211691557</v>
      </c>
      <c r="K70" s="80">
        <v>98.22544856005999</v>
      </c>
      <c r="L70" s="80">
        <v>160.64929289702047</v>
      </c>
      <c r="M70" s="80">
        <v>311.73480745881824</v>
      </c>
      <c r="N70" s="80">
        <v>143.32</v>
      </c>
      <c r="O70" s="80">
        <v>97.89926567650579</v>
      </c>
      <c r="P70" s="80">
        <v>307.34954855892926</v>
      </c>
      <c r="Q70" s="80">
        <v>231.085323</v>
      </c>
      <c r="R70" s="80">
        <v>282.376250014544</v>
      </c>
      <c r="S70" s="125">
        <v>222.2715105288754</v>
      </c>
      <c r="T70" s="146"/>
      <c r="U70" s="147"/>
      <c r="V70" s="80"/>
      <c r="W70" s="80">
        <f>SUM(B70:V70)</f>
        <v>4494.623554075746</v>
      </c>
      <c r="X70" s="43"/>
      <c r="Y70" s="18" t="s">
        <v>158</v>
      </c>
      <c r="Z70" s="124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 s="29" customFormat="1" ht="15" customHeight="1">
      <c r="A71" s="31" t="s">
        <v>159</v>
      </c>
      <c r="B71" s="80">
        <v>134.50357778279047</v>
      </c>
      <c r="C71" s="80">
        <v>2.92616877545305</v>
      </c>
      <c r="D71" s="80">
        <v>23.82575114916941</v>
      </c>
      <c r="E71" s="80">
        <v>46.094653823752225</v>
      </c>
      <c r="F71" s="80">
        <v>9.34616059039321</v>
      </c>
      <c r="G71" s="80">
        <v>183.1403927738206</v>
      </c>
      <c r="H71" s="80">
        <v>132.3224558780986</v>
      </c>
      <c r="I71" s="80">
        <v>45.417247139411096</v>
      </c>
      <c r="J71" s="80">
        <v>157.0651885604679</v>
      </c>
      <c r="K71" s="80">
        <v>22.675260797591843</v>
      </c>
      <c r="L71" s="80">
        <v>35.54545841235229</v>
      </c>
      <c r="M71" s="80">
        <v>99.1188983729299</v>
      </c>
      <c r="N71" s="80">
        <v>32.87915831693006</v>
      </c>
      <c r="O71" s="80">
        <v>12.861347044341436</v>
      </c>
      <c r="P71" s="80">
        <v>60.70943912854105</v>
      </c>
      <c r="Q71" s="80">
        <v>42.742371999999996</v>
      </c>
      <c r="R71" s="80">
        <v>54.405498618017674</v>
      </c>
      <c r="S71" s="125">
        <v>45.95118722666482</v>
      </c>
      <c r="T71" s="146"/>
      <c r="U71" s="147"/>
      <c r="V71" s="80"/>
      <c r="W71" s="80">
        <f>SUM(B71:V71)</f>
        <v>1141.5302163907256</v>
      </c>
      <c r="X71" s="43"/>
      <c r="Y71" s="18" t="s">
        <v>160</v>
      </c>
      <c r="Z71" s="124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 s="29" customFormat="1" ht="15" customHeight="1">
      <c r="A72" s="21" t="s">
        <v>161</v>
      </c>
      <c r="B72" s="80">
        <v>95.81105833351779</v>
      </c>
      <c r="C72" s="80">
        <v>3.22956504449096</v>
      </c>
      <c r="D72" s="80">
        <v>55.234591775699776</v>
      </c>
      <c r="E72" s="80">
        <v>3.572754444484467</v>
      </c>
      <c r="F72" s="80">
        <v>14.8984926313411</v>
      </c>
      <c r="G72" s="80">
        <v>159.90854375668363</v>
      </c>
      <c r="H72" s="80">
        <v>161.1975228517218</v>
      </c>
      <c r="I72" s="80">
        <v>43.27768007260361</v>
      </c>
      <c r="J72" s="80">
        <v>231.4644884049001</v>
      </c>
      <c r="K72" s="80">
        <v>34.28219368212936</v>
      </c>
      <c r="L72" s="80">
        <v>31.514895700251834</v>
      </c>
      <c r="M72" s="80">
        <v>108.4363100951551</v>
      </c>
      <c r="N72" s="80">
        <v>37.83668555081701</v>
      </c>
      <c r="O72" s="80">
        <v>12.645741255662166</v>
      </c>
      <c r="P72" s="80">
        <v>56.48201773989426</v>
      </c>
      <c r="Q72" s="80">
        <v>82.158722</v>
      </c>
      <c r="R72" s="80">
        <v>44.18038842195891</v>
      </c>
      <c r="S72" s="125">
        <v>43.45423692238783</v>
      </c>
      <c r="T72" s="146"/>
      <c r="U72" s="147"/>
      <c r="V72" s="80"/>
      <c r="W72" s="80">
        <f>SUM(B72:V72)</f>
        <v>1219.5858886836995</v>
      </c>
      <c r="X72" s="43"/>
      <c r="Y72" s="18" t="s">
        <v>162</v>
      </c>
      <c r="Z72" s="124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 s="29" customFormat="1" ht="15" customHeight="1">
      <c r="A73" s="23" t="s">
        <v>163</v>
      </c>
      <c r="B73" s="90">
        <v>170.64397888295736</v>
      </c>
      <c r="C73" s="90">
        <v>0.1912716642602763</v>
      </c>
      <c r="D73" s="90">
        <v>85.3838752304828</v>
      </c>
      <c r="E73" s="90">
        <v>71.18333470046841</v>
      </c>
      <c r="F73" s="90">
        <v>14.025657881652034</v>
      </c>
      <c r="G73" s="90">
        <v>316.880908214913</v>
      </c>
      <c r="H73" s="90">
        <v>337.40241805069684</v>
      </c>
      <c r="I73" s="90">
        <v>239.4094102159255</v>
      </c>
      <c r="J73" s="90">
        <v>255.53679519900973</v>
      </c>
      <c r="K73" s="90">
        <v>33.484135258566475</v>
      </c>
      <c r="L73" s="90">
        <v>70.28286456320808</v>
      </c>
      <c r="M73" s="90">
        <v>169.22708209412824</v>
      </c>
      <c r="N73" s="90">
        <v>69.86205415785885</v>
      </c>
      <c r="O73" s="90">
        <v>44.87946085892421</v>
      </c>
      <c r="P73" s="90">
        <v>172.48208309253224</v>
      </c>
      <c r="Q73" s="90">
        <v>138.482879</v>
      </c>
      <c r="R73" s="90">
        <v>107.0678567540863</v>
      </c>
      <c r="S73" s="128">
        <v>65.77522508610043</v>
      </c>
      <c r="T73" s="148"/>
      <c r="U73" s="149"/>
      <c r="V73" s="90"/>
      <c r="W73" s="90">
        <f>SUM(B73:V73)</f>
        <v>2362.2012909057707</v>
      </c>
      <c r="X73" s="44"/>
      <c r="Y73" s="24" t="s">
        <v>164</v>
      </c>
      <c r="Z73" s="124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26" ht="12.75">
      <c r="A74" s="25"/>
      <c r="Z74" s="35"/>
    </row>
    <row r="75" spans="1:90" ht="12.75">
      <c r="A75" s="25"/>
      <c r="Y75" s="59"/>
      <c r="CC75" s="8"/>
      <c r="CD75" s="8"/>
      <c r="CE75" s="8"/>
      <c r="CF75" s="8"/>
      <c r="CG75" s="8"/>
      <c r="CH75" s="8"/>
      <c r="CI75" s="8"/>
      <c r="CJ75" s="8"/>
      <c r="CK75" s="8"/>
      <c r="CL75" s="8"/>
    </row>
    <row r="76" spans="1:139" ht="12.75">
      <c r="A76" s="25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</row>
    <row r="77" spans="1:139" ht="12.75">
      <c r="A77" s="25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</row>
    <row r="78" spans="1:139" ht="12.75">
      <c r="A78" s="25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</row>
    <row r="79" spans="2:139" ht="12.7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</row>
    <row r="80" spans="2:139" ht="12.7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</row>
    <row r="81" spans="2:139" ht="12.7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</row>
    <row r="82" spans="2:139" ht="12.7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</row>
    <row r="83" spans="2:139" ht="12.7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</row>
    <row r="84" spans="2:139" ht="12.7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</row>
    <row r="85" spans="2:139" ht="12.7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</row>
    <row r="86" spans="2:139" ht="12.7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</row>
    <row r="87" spans="2:139" ht="12.7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</row>
    <row r="88" spans="2:139" ht="12.7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</row>
    <row r="89" spans="2:139" ht="12.7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</row>
    <row r="90" spans="2:139" ht="12.7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</row>
    <row r="91" spans="2:139" ht="12.7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</row>
    <row r="92" ht="12.75">
      <c r="Z92" s="35"/>
    </row>
    <row r="93" ht="12.75">
      <c r="Z93" s="35"/>
    </row>
    <row r="94" ht="12.75">
      <c r="Z94" s="35"/>
    </row>
    <row r="95" ht="12.75">
      <c r="Z95" s="35"/>
    </row>
    <row r="96" ht="12.75">
      <c r="Z96" s="35"/>
    </row>
    <row r="97" spans="1:26" ht="12.75">
      <c r="A97" s="26"/>
      <c r="F97" s="14"/>
      <c r="R97" s="27"/>
      <c r="S97" s="27"/>
      <c r="T97" s="27"/>
      <c r="U97" s="27"/>
      <c r="V97" s="27"/>
      <c r="W97" s="27"/>
      <c r="X97" s="29"/>
      <c r="Y97" s="8"/>
      <c r="Z97" s="35"/>
    </row>
    <row r="98" spans="1:26" ht="12.75">
      <c r="A98" s="26"/>
      <c r="F98" s="14"/>
      <c r="R98" s="27"/>
      <c r="S98" s="27"/>
      <c r="T98" s="27"/>
      <c r="U98" s="27"/>
      <c r="V98" s="27"/>
      <c r="W98" s="27"/>
      <c r="X98" s="29"/>
      <c r="Y98" s="8"/>
      <c r="Z98" s="35"/>
    </row>
    <row r="99" ht="12.75">
      <c r="Z99" s="35"/>
    </row>
    <row r="100" ht="12.75">
      <c r="Z100" s="35"/>
    </row>
    <row r="101" ht="12.75">
      <c r="Z101" s="35"/>
    </row>
    <row r="102" ht="12.75">
      <c r="Z102" s="35"/>
    </row>
    <row r="103" ht="12.75">
      <c r="Z103" s="35"/>
    </row>
    <row r="104" ht="12.75">
      <c r="Z104" s="35"/>
    </row>
    <row r="105" ht="12.75">
      <c r="Z105" s="35"/>
    </row>
    <row r="106" ht="12.75">
      <c r="Z106" s="35"/>
    </row>
    <row r="107" ht="12.75">
      <c r="Z107" s="35"/>
    </row>
    <row r="108" ht="12.75">
      <c r="Z108" s="35"/>
    </row>
    <row r="109" ht="12.75">
      <c r="Z109" s="35"/>
    </row>
    <row r="110" ht="12.75">
      <c r="Z110" s="35"/>
    </row>
    <row r="111" ht="12.75">
      <c r="Z111" s="35"/>
    </row>
    <row r="112" ht="12.75">
      <c r="Z112" s="35"/>
    </row>
    <row r="113" ht="12.75">
      <c r="Z113" s="35"/>
    </row>
    <row r="114" ht="12.75">
      <c r="Z114" s="35"/>
    </row>
    <row r="115" ht="12.75">
      <c r="Z115" s="35"/>
    </row>
    <row r="116" ht="12.75">
      <c r="Z116" s="35"/>
    </row>
    <row r="117" ht="12.75">
      <c r="Z117" s="35"/>
    </row>
    <row r="118" ht="12.75">
      <c r="Z118" s="35"/>
    </row>
    <row r="119" ht="12.75">
      <c r="Z119" s="35"/>
    </row>
    <row r="120" ht="12.75">
      <c r="Z120" s="35"/>
    </row>
    <row r="121" ht="12.75">
      <c r="Z121" s="35"/>
    </row>
    <row r="122" ht="12.75">
      <c r="Z122" s="35"/>
    </row>
    <row r="123" ht="12.75">
      <c r="Z123" s="35"/>
    </row>
    <row r="124" ht="12.75">
      <c r="Z124" s="35"/>
    </row>
    <row r="125" ht="12.75">
      <c r="Z125" s="35"/>
    </row>
    <row r="126" ht="12.75">
      <c r="Z126" s="35"/>
    </row>
    <row r="127" ht="12.75">
      <c r="Z127" s="35"/>
    </row>
    <row r="128" ht="12.75">
      <c r="Z128" s="35"/>
    </row>
    <row r="129" ht="12.75">
      <c r="Z129" s="35"/>
    </row>
    <row r="130" ht="12.75">
      <c r="Z130" s="35"/>
    </row>
    <row r="131" ht="12.75">
      <c r="Z131" s="35"/>
    </row>
    <row r="132" ht="12.75">
      <c r="Z132" s="35"/>
    </row>
    <row r="133" ht="12.75">
      <c r="Z133" s="35"/>
    </row>
    <row r="134" ht="12.75">
      <c r="Z134" s="35"/>
    </row>
    <row r="135" ht="12.75">
      <c r="Z135" s="35"/>
    </row>
    <row r="136" ht="12.75">
      <c r="Z136" s="35"/>
    </row>
    <row r="137" ht="12.75">
      <c r="Z137" s="35"/>
    </row>
    <row r="138" ht="12.75">
      <c r="Z138" s="35"/>
    </row>
    <row r="139" ht="12.75">
      <c r="Z139" s="35"/>
    </row>
    <row r="140" ht="12.75">
      <c r="Z140" s="35"/>
    </row>
    <row r="141" ht="12.75">
      <c r="Z141" s="35"/>
    </row>
    <row r="142" ht="12.75">
      <c r="Z142" s="35"/>
    </row>
    <row r="143" ht="12.75">
      <c r="Z143" s="35"/>
    </row>
    <row r="144" ht="12.75">
      <c r="Z144" s="35"/>
    </row>
    <row r="145" ht="12.75">
      <c r="Z145" s="35"/>
    </row>
    <row r="146" ht="12.75">
      <c r="Z146" s="35"/>
    </row>
    <row r="147" ht="12.75">
      <c r="Z147" s="35"/>
    </row>
    <row r="148" ht="12.75">
      <c r="Z148" s="35"/>
    </row>
    <row r="149" ht="12.75">
      <c r="Z149" s="35"/>
    </row>
    <row r="150" ht="12.75">
      <c r="Z150" s="35"/>
    </row>
    <row r="151" ht="12.75">
      <c r="Z151" s="35"/>
    </row>
    <row r="152" ht="12.75">
      <c r="Z152" s="35"/>
    </row>
    <row r="153" ht="12.75">
      <c r="Z153" s="35"/>
    </row>
    <row r="154" ht="12.75">
      <c r="Z154" s="35"/>
    </row>
    <row r="155" ht="12.75">
      <c r="Z155" s="35"/>
    </row>
    <row r="156" ht="12.75">
      <c r="Z156" s="35"/>
    </row>
    <row r="157" ht="12.75">
      <c r="Z157" s="35"/>
    </row>
    <row r="158" ht="12.75">
      <c r="Z158" s="35"/>
    </row>
    <row r="159" ht="12.75">
      <c r="Z159" s="35"/>
    </row>
    <row r="160" ht="12.75">
      <c r="Z160" s="35"/>
    </row>
    <row r="161" ht="12.75">
      <c r="Z161" s="35"/>
    </row>
    <row r="162" ht="12.75">
      <c r="Z162" s="35"/>
    </row>
    <row r="163" ht="12.75">
      <c r="Z163" s="35"/>
    </row>
    <row r="164" ht="12.75">
      <c r="Z164" s="35"/>
    </row>
    <row r="165" ht="12.75">
      <c r="Z165" s="35"/>
    </row>
    <row r="166" ht="12.75">
      <c r="Z166" s="35"/>
    </row>
    <row r="167" ht="12.75">
      <c r="Z167" s="35"/>
    </row>
    <row r="168" ht="12.75">
      <c r="Z168" s="35"/>
    </row>
    <row r="169" ht="12.75">
      <c r="Z169" s="35"/>
    </row>
    <row r="170" ht="12.75">
      <c r="Z170" s="35"/>
    </row>
    <row r="171" ht="12.75">
      <c r="Z171" s="35"/>
    </row>
    <row r="172" ht="12.75">
      <c r="Z172" s="35"/>
    </row>
    <row r="173" ht="12.75">
      <c r="Z173" s="35"/>
    </row>
    <row r="174" ht="12.75">
      <c r="Z174" s="35"/>
    </row>
    <row r="175" ht="12.75">
      <c r="Z175" s="35"/>
    </row>
    <row r="176" ht="12.75">
      <c r="Z176" s="35"/>
    </row>
    <row r="177" ht="12.75">
      <c r="Z177" s="35"/>
    </row>
    <row r="178" ht="12.75">
      <c r="Z178" s="35"/>
    </row>
    <row r="179" ht="12.75">
      <c r="Z179" s="35"/>
    </row>
    <row r="180" ht="12.75">
      <c r="Z180" s="35"/>
    </row>
    <row r="181" ht="12.75">
      <c r="Z181" s="35"/>
    </row>
    <row r="182" ht="12.75">
      <c r="Z182" s="35"/>
    </row>
    <row r="183" ht="12.75">
      <c r="Z183" s="35"/>
    </row>
    <row r="184" ht="12.75">
      <c r="Z184" s="35"/>
    </row>
    <row r="185" ht="12.75">
      <c r="Z185" s="35"/>
    </row>
    <row r="186" ht="12.75">
      <c r="Z186" s="35"/>
    </row>
    <row r="187" ht="12.75">
      <c r="Z187" s="35"/>
    </row>
    <row r="188" ht="12.75">
      <c r="Z188" s="35"/>
    </row>
    <row r="189" ht="12.75">
      <c r="Z189" s="35"/>
    </row>
    <row r="190" ht="12.75">
      <c r="Z190" s="35"/>
    </row>
    <row r="191" ht="12.75">
      <c r="Z191" s="35"/>
    </row>
    <row r="192" ht="12.75">
      <c r="Z192" s="35"/>
    </row>
    <row r="193" ht="12.75">
      <c r="Z193" s="35"/>
    </row>
    <row r="194" ht="12.75">
      <c r="Z194" s="35"/>
    </row>
    <row r="195" ht="12.75">
      <c r="Z195" s="35"/>
    </row>
    <row r="196" ht="12.75">
      <c r="Z196" s="35"/>
    </row>
    <row r="197" ht="12.75">
      <c r="Z197" s="35"/>
    </row>
    <row r="198" ht="12.75">
      <c r="Z198" s="35"/>
    </row>
    <row r="199" ht="12.75">
      <c r="Z199" s="35"/>
    </row>
    <row r="200" ht="12.75">
      <c r="Z200" s="35"/>
    </row>
    <row r="201" ht="12.75">
      <c r="Z201" s="35"/>
    </row>
    <row r="202" ht="12.75">
      <c r="Z202" s="35"/>
    </row>
    <row r="203" ht="12.75">
      <c r="Z203" s="35"/>
    </row>
    <row r="204" ht="12.75">
      <c r="Z204" s="35"/>
    </row>
    <row r="205" ht="12.75">
      <c r="Z205" s="35"/>
    </row>
    <row r="206" ht="12.75">
      <c r="Z206" s="35"/>
    </row>
    <row r="207" ht="12.75">
      <c r="Z207" s="35"/>
    </row>
    <row r="208" ht="12.75">
      <c r="Z208" s="35"/>
    </row>
    <row r="209" ht="12.75">
      <c r="Z209" s="35"/>
    </row>
    <row r="210" ht="12.75">
      <c r="Z210" s="35"/>
    </row>
    <row r="211" ht="12.75">
      <c r="Z211" s="35"/>
    </row>
    <row r="212" ht="12.75">
      <c r="Z212" s="35"/>
    </row>
    <row r="213" ht="12.75">
      <c r="Z213" s="35"/>
    </row>
    <row r="214" ht="12.75">
      <c r="Z214" s="35"/>
    </row>
    <row r="215" ht="12.75">
      <c r="Z215" s="35"/>
    </row>
    <row r="216" ht="12.75">
      <c r="Z216" s="35"/>
    </row>
    <row r="217" ht="12.75">
      <c r="Z217" s="35"/>
    </row>
    <row r="218" ht="12.75">
      <c r="Z218" s="35"/>
    </row>
    <row r="219" ht="12.75">
      <c r="Z219" s="35"/>
    </row>
    <row r="220" ht="12.75">
      <c r="Z220" s="35"/>
    </row>
    <row r="221" ht="12.75">
      <c r="Z221" s="35"/>
    </row>
    <row r="222" ht="12.75">
      <c r="Z222" s="35"/>
    </row>
    <row r="223" ht="12.75">
      <c r="Z223" s="35"/>
    </row>
    <row r="224" ht="12.75">
      <c r="Z224" s="35"/>
    </row>
    <row r="225" ht="12.75">
      <c r="Z225" s="35"/>
    </row>
    <row r="226" ht="12.75">
      <c r="Z226" s="35"/>
    </row>
    <row r="227" ht="12.75">
      <c r="Z227" s="35"/>
    </row>
    <row r="228" ht="12.75">
      <c r="Z228" s="35"/>
    </row>
    <row r="229" ht="12.75">
      <c r="Z229" s="35"/>
    </row>
    <row r="230" ht="12.75">
      <c r="Z230" s="35"/>
    </row>
    <row r="231" ht="12.75">
      <c r="Z231" s="35"/>
    </row>
    <row r="232" ht="12.75">
      <c r="Z232" s="35"/>
    </row>
    <row r="233" ht="12.75">
      <c r="Z233" s="35"/>
    </row>
    <row r="234" ht="12.75">
      <c r="Z234" s="35"/>
    </row>
    <row r="235" ht="12.75">
      <c r="Z235" s="35"/>
    </row>
    <row r="236" ht="12.75">
      <c r="Z236" s="35"/>
    </row>
    <row r="237" ht="12.75">
      <c r="Z237" s="35"/>
    </row>
    <row r="238" ht="12.75">
      <c r="Z238" s="35"/>
    </row>
    <row r="239" ht="12.75">
      <c r="Z239" s="35"/>
    </row>
    <row r="240" ht="12.75">
      <c r="Z240" s="35"/>
    </row>
    <row r="241" ht="12.75">
      <c r="Z241" s="35"/>
    </row>
    <row r="242" ht="12.75">
      <c r="Z242" s="35"/>
    </row>
    <row r="243" ht="12.75">
      <c r="Z243" s="35"/>
    </row>
    <row r="244" ht="12.75">
      <c r="Z244" s="35"/>
    </row>
    <row r="245" ht="12.75">
      <c r="Z245" s="35"/>
    </row>
    <row r="246" ht="12.75">
      <c r="Z246" s="35"/>
    </row>
    <row r="247" ht="12.75">
      <c r="Z247" s="35"/>
    </row>
    <row r="248" ht="12.75">
      <c r="Z248" s="35"/>
    </row>
    <row r="249" ht="12.75">
      <c r="Z249" s="35"/>
    </row>
    <row r="250" ht="12.75">
      <c r="Z250" s="35"/>
    </row>
    <row r="251" ht="12.75">
      <c r="Z251" s="35"/>
    </row>
    <row r="252" ht="12.75">
      <c r="Z252" s="35"/>
    </row>
    <row r="253" ht="12.75">
      <c r="Z253" s="35"/>
    </row>
    <row r="254" ht="12.75">
      <c r="Z254" s="35"/>
    </row>
    <row r="255" ht="12.75">
      <c r="Z255" s="35"/>
    </row>
    <row r="256" ht="12.75">
      <c r="Z256" s="35"/>
    </row>
    <row r="257" ht="12.75">
      <c r="Z257" s="35"/>
    </row>
    <row r="258" ht="12.75">
      <c r="Z258" s="35"/>
    </row>
    <row r="259" ht="12.75">
      <c r="Z259" s="35"/>
    </row>
    <row r="260" ht="12.75">
      <c r="Z260" s="35"/>
    </row>
    <row r="261" ht="12.75">
      <c r="Z261" s="35"/>
    </row>
    <row r="262" ht="12.75">
      <c r="Z262" s="35"/>
    </row>
    <row r="263" ht="12.75">
      <c r="Z263" s="35"/>
    </row>
    <row r="264" ht="12.75">
      <c r="Z264" s="35"/>
    </row>
    <row r="265" ht="12.75">
      <c r="Z265" s="35"/>
    </row>
    <row r="266" ht="12.75">
      <c r="Z266" s="35"/>
    </row>
    <row r="267" ht="12.75">
      <c r="Z267" s="35"/>
    </row>
    <row r="268" ht="12.75">
      <c r="Z268" s="35"/>
    </row>
    <row r="269" ht="12.75">
      <c r="Z269" s="35"/>
    </row>
    <row r="270" ht="12.75">
      <c r="Z270" s="35"/>
    </row>
    <row r="271" ht="12.75">
      <c r="Z271" s="35"/>
    </row>
    <row r="272" ht="12.75">
      <c r="Z272" s="35"/>
    </row>
    <row r="273" ht="12.75">
      <c r="Z273" s="35"/>
    </row>
    <row r="274" ht="12.75">
      <c r="Z274" s="35"/>
    </row>
    <row r="275" ht="12.75">
      <c r="Z275" s="35"/>
    </row>
    <row r="276" ht="12.75">
      <c r="Z276" s="35"/>
    </row>
    <row r="277" ht="12.75">
      <c r="Z277" s="35"/>
    </row>
    <row r="278" ht="12.75">
      <c r="Z278" s="35"/>
    </row>
    <row r="279" ht="12.75">
      <c r="Z279" s="35"/>
    </row>
    <row r="280" ht="12.75">
      <c r="Z280" s="35"/>
    </row>
    <row r="281" ht="12.75">
      <c r="Z281" s="35"/>
    </row>
    <row r="282" ht="12.75">
      <c r="Z282" s="35"/>
    </row>
    <row r="283" ht="12.75">
      <c r="Z283" s="35"/>
    </row>
    <row r="284" ht="12.75">
      <c r="Z284" s="35"/>
    </row>
    <row r="285" ht="12.75">
      <c r="Z285" s="35"/>
    </row>
    <row r="286" ht="12.75">
      <c r="Z286" s="35"/>
    </row>
    <row r="287" ht="12.75">
      <c r="Z287" s="35"/>
    </row>
    <row r="288" ht="12.75">
      <c r="Z288" s="35"/>
    </row>
    <row r="289" ht="12.75">
      <c r="Z289" s="35"/>
    </row>
    <row r="290" ht="12.75">
      <c r="Z290" s="35"/>
    </row>
    <row r="291" ht="12.75">
      <c r="Z291" s="35"/>
    </row>
    <row r="292" ht="12.75">
      <c r="Z292" s="35"/>
    </row>
    <row r="293" ht="12.75">
      <c r="Z293" s="35"/>
    </row>
    <row r="294" ht="12.75">
      <c r="Z294" s="35"/>
    </row>
    <row r="295" ht="12.75">
      <c r="Z295" s="35"/>
    </row>
    <row r="296" ht="12.75">
      <c r="Z296" s="35"/>
    </row>
    <row r="297" ht="12.75">
      <c r="Z297" s="35"/>
    </row>
    <row r="298" ht="12.75">
      <c r="Z298" s="35"/>
    </row>
    <row r="299" ht="12.75">
      <c r="Z299" s="35"/>
    </row>
    <row r="300" ht="12.75">
      <c r="Z300" s="35"/>
    </row>
    <row r="301" ht="12.75">
      <c r="Z301" s="35"/>
    </row>
    <row r="302" ht="12.75">
      <c r="Z302" s="35"/>
    </row>
    <row r="303" ht="12.75">
      <c r="Z303" s="35"/>
    </row>
    <row r="304" ht="12.75">
      <c r="Z304" s="35"/>
    </row>
    <row r="305" ht="12.75">
      <c r="Z305" s="35"/>
    </row>
    <row r="306" ht="12.75">
      <c r="Z306" s="35"/>
    </row>
    <row r="307" ht="12.75">
      <c r="Z307" s="35"/>
    </row>
    <row r="308" ht="12.75">
      <c r="Z308" s="35"/>
    </row>
    <row r="309" ht="12.75">
      <c r="Z309" s="35"/>
    </row>
    <row r="310" ht="12.75">
      <c r="Z310" s="35"/>
    </row>
    <row r="311" ht="12.75">
      <c r="Z311" s="35"/>
    </row>
    <row r="312" ht="12.75">
      <c r="Z312" s="35"/>
    </row>
    <row r="313" ht="12.75">
      <c r="Z313" s="35"/>
    </row>
    <row r="314" ht="12.75">
      <c r="Z314" s="35"/>
    </row>
    <row r="315" ht="12.75">
      <c r="Z315" s="35"/>
    </row>
    <row r="316" ht="12.75">
      <c r="Z316" s="35"/>
    </row>
    <row r="317" ht="12.75">
      <c r="Z317" s="35"/>
    </row>
    <row r="318" ht="12.75">
      <c r="Z318" s="35"/>
    </row>
    <row r="319" ht="12.75">
      <c r="Z319" s="35"/>
    </row>
    <row r="320" ht="12.75">
      <c r="Z320" s="35"/>
    </row>
    <row r="321" ht="12.75">
      <c r="Z321" s="35"/>
    </row>
    <row r="322" ht="12.75">
      <c r="Z322" s="35"/>
    </row>
    <row r="323" ht="12.75">
      <c r="Z323" s="35"/>
    </row>
    <row r="324" ht="12.75">
      <c r="Z324" s="35"/>
    </row>
    <row r="325" ht="12.75">
      <c r="Z325" s="35"/>
    </row>
    <row r="326" ht="12.75">
      <c r="Z326" s="35"/>
    </row>
    <row r="327" ht="12.75">
      <c r="Z327" s="35"/>
    </row>
    <row r="328" ht="12.75">
      <c r="Z328" s="35"/>
    </row>
    <row r="329" ht="12.75">
      <c r="Z329" s="35"/>
    </row>
    <row r="330" ht="12.75">
      <c r="Z330" s="35"/>
    </row>
    <row r="331" ht="12.75">
      <c r="Z331" s="35"/>
    </row>
    <row r="332" ht="12.75">
      <c r="Z332" s="35"/>
    </row>
    <row r="333" ht="12.75">
      <c r="Z333" s="35"/>
    </row>
    <row r="334" ht="12.75">
      <c r="Z334" s="35"/>
    </row>
    <row r="335" ht="12.75">
      <c r="Z335" s="35"/>
    </row>
    <row r="336" ht="12.75">
      <c r="Z336" s="35"/>
    </row>
    <row r="337" ht="12.75">
      <c r="Z337" s="35"/>
    </row>
    <row r="338" ht="12.75">
      <c r="Z338" s="35"/>
    </row>
    <row r="339" ht="12.75">
      <c r="Z339" s="35"/>
    </row>
    <row r="340" ht="12.75">
      <c r="Z340" s="35"/>
    </row>
    <row r="341" ht="12.75">
      <c r="Z341" s="35"/>
    </row>
    <row r="342" ht="12.75">
      <c r="Z342" s="35"/>
    </row>
    <row r="343" ht="12.75">
      <c r="Z343" s="35"/>
    </row>
    <row r="344" ht="12.75">
      <c r="Z344" s="35"/>
    </row>
    <row r="345" ht="12.75">
      <c r="Z345" s="35"/>
    </row>
    <row r="346" ht="12.75">
      <c r="Z346" s="35"/>
    </row>
    <row r="347" ht="12.75">
      <c r="Z347" s="35"/>
    </row>
    <row r="348" ht="12.75">
      <c r="Z348" s="35"/>
    </row>
    <row r="349" ht="12.75">
      <c r="Z349" s="35"/>
    </row>
    <row r="350" ht="12.75">
      <c r="Z350" s="35"/>
    </row>
    <row r="351" ht="12.75">
      <c r="Z351" s="35"/>
    </row>
    <row r="352" ht="12.75">
      <c r="Z352" s="35"/>
    </row>
    <row r="353" ht="12.75">
      <c r="Z353" s="35"/>
    </row>
    <row r="354" ht="12.75">
      <c r="Z354" s="35"/>
    </row>
    <row r="355" ht="12.75">
      <c r="Z355" s="35"/>
    </row>
    <row r="356" ht="12.75">
      <c r="Z356" s="35"/>
    </row>
    <row r="357" ht="12.75">
      <c r="Z357" s="35"/>
    </row>
    <row r="358" ht="12.75">
      <c r="Z358" s="35"/>
    </row>
    <row r="359" ht="12.75">
      <c r="Z359" s="35"/>
    </row>
    <row r="360" ht="12.75">
      <c r="Z360" s="35"/>
    </row>
    <row r="361" ht="12.75">
      <c r="Z361" s="35"/>
    </row>
    <row r="362" ht="12.75">
      <c r="Z362" s="35"/>
    </row>
    <row r="363" ht="12.75">
      <c r="Z363" s="35"/>
    </row>
    <row r="364" ht="12.75">
      <c r="Z364" s="35"/>
    </row>
    <row r="365" ht="12.75">
      <c r="Z365" s="35"/>
    </row>
    <row r="366" ht="12.75">
      <c r="Z366" s="35"/>
    </row>
    <row r="367" ht="12.75">
      <c r="Z367" s="35"/>
    </row>
    <row r="368" ht="12.75">
      <c r="Z368" s="35"/>
    </row>
    <row r="369" ht="12.75">
      <c r="Z369" s="35"/>
    </row>
    <row r="370" ht="12.75">
      <c r="Z370" s="35"/>
    </row>
    <row r="371" ht="12.75">
      <c r="Z371" s="35"/>
    </row>
    <row r="372" ht="12.75">
      <c r="Z372" s="35"/>
    </row>
    <row r="373" ht="12.75">
      <c r="Z373" s="35"/>
    </row>
    <row r="374" ht="12.75">
      <c r="Z374" s="35"/>
    </row>
    <row r="375" ht="12.75">
      <c r="Z375" s="35"/>
    </row>
    <row r="376" ht="12.75">
      <c r="Z376" s="35"/>
    </row>
    <row r="377" ht="12.75">
      <c r="Z377" s="35"/>
    </row>
    <row r="378" ht="12.75">
      <c r="Z378" s="35"/>
    </row>
    <row r="379" ht="12.75">
      <c r="Z379" s="35"/>
    </row>
    <row r="380" ht="12.75">
      <c r="Z380" s="35"/>
    </row>
    <row r="381" ht="12.75">
      <c r="Z381" s="35"/>
    </row>
    <row r="382" ht="12.75">
      <c r="Z382" s="35"/>
    </row>
    <row r="383" ht="12.75">
      <c r="Z383" s="35"/>
    </row>
    <row r="384" ht="12.75">
      <c r="Z384" s="35"/>
    </row>
    <row r="385" ht="12.75">
      <c r="Z385" s="35"/>
    </row>
    <row r="386" ht="12.75">
      <c r="Z386" s="35"/>
    </row>
  </sheetData>
  <sheetProtection/>
  <mergeCells count="67">
    <mergeCell ref="S71:U71"/>
    <mergeCell ref="S72:U72"/>
    <mergeCell ref="S73:U73"/>
    <mergeCell ref="S10:U10"/>
    <mergeCell ref="S11:U11"/>
    <mergeCell ref="S12:U12"/>
    <mergeCell ref="S13:U13"/>
    <mergeCell ref="S14:U14"/>
    <mergeCell ref="S15:U15"/>
    <mergeCell ref="S20:U20"/>
    <mergeCell ref="S21:U21"/>
    <mergeCell ref="S22:U22"/>
    <mergeCell ref="S23:U23"/>
    <mergeCell ref="S16:U16"/>
    <mergeCell ref="S17:U17"/>
    <mergeCell ref="S18:U18"/>
    <mergeCell ref="S19:U19"/>
    <mergeCell ref="S28:U28"/>
    <mergeCell ref="S29:U29"/>
    <mergeCell ref="S30:U30"/>
    <mergeCell ref="S31:U31"/>
    <mergeCell ref="S24:U24"/>
    <mergeCell ref="S25:U25"/>
    <mergeCell ref="S26:U26"/>
    <mergeCell ref="S27:U27"/>
    <mergeCell ref="S36:U36"/>
    <mergeCell ref="S37:U37"/>
    <mergeCell ref="S38:U38"/>
    <mergeCell ref="S39:U39"/>
    <mergeCell ref="S32:U32"/>
    <mergeCell ref="S33:U33"/>
    <mergeCell ref="S34:U34"/>
    <mergeCell ref="S35:U35"/>
    <mergeCell ref="S44:U44"/>
    <mergeCell ref="S45:U45"/>
    <mergeCell ref="S46:U46"/>
    <mergeCell ref="S47:U47"/>
    <mergeCell ref="S40:U40"/>
    <mergeCell ref="S41:U41"/>
    <mergeCell ref="S42:U42"/>
    <mergeCell ref="S43:U43"/>
    <mergeCell ref="S52:U52"/>
    <mergeCell ref="S53:U53"/>
    <mergeCell ref="S54:U54"/>
    <mergeCell ref="S55:U55"/>
    <mergeCell ref="S48:U48"/>
    <mergeCell ref="S49:U49"/>
    <mergeCell ref="S50:U50"/>
    <mergeCell ref="S51:U51"/>
    <mergeCell ref="S60:U60"/>
    <mergeCell ref="S61:U61"/>
    <mergeCell ref="S62:U62"/>
    <mergeCell ref="S63:U63"/>
    <mergeCell ref="S56:U56"/>
    <mergeCell ref="S57:U57"/>
    <mergeCell ref="S58:U58"/>
    <mergeCell ref="S59:U59"/>
    <mergeCell ref="S7:U7"/>
    <mergeCell ref="S8:U8"/>
    <mergeCell ref="S9:U9"/>
    <mergeCell ref="S70:U70"/>
    <mergeCell ref="S68:U68"/>
    <mergeCell ref="S69:U69"/>
    <mergeCell ref="S64:U64"/>
    <mergeCell ref="S65:U65"/>
    <mergeCell ref="S66:U66"/>
    <mergeCell ref="S67:U6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386"/>
  <sheetViews>
    <sheetView zoomScalePageLayoutView="0" workbookViewId="0" topLeftCell="T71">
      <selection activeCell="A1" sqref="A1"/>
    </sheetView>
  </sheetViews>
  <sheetFormatPr defaultColWidth="9.00390625" defaultRowHeight="12.75"/>
  <cols>
    <col min="1" max="1" width="20.75390625" style="29" customWidth="1"/>
    <col min="2" max="2" width="9.625" style="26" customWidth="1"/>
    <col min="3" max="3" width="8.375" style="26" customWidth="1"/>
    <col min="4" max="4" width="9.125" style="26" customWidth="1"/>
    <col min="5" max="5" width="9.625" style="26" bestFit="1" customWidth="1"/>
    <col min="6" max="6" width="10.25390625" style="26" customWidth="1"/>
    <col min="7" max="7" width="9.25390625" style="14" customWidth="1"/>
    <col min="8" max="8" width="11.00390625" style="14" customWidth="1"/>
    <col min="9" max="9" width="9.875" style="14" customWidth="1"/>
    <col min="10" max="10" width="10.00390625" style="14" customWidth="1"/>
    <col min="11" max="11" width="12.00390625" style="8" customWidth="1"/>
    <col min="12" max="12" width="12.375" style="14" customWidth="1"/>
    <col min="13" max="13" width="9.75390625" style="14" bestFit="1" customWidth="1"/>
    <col min="14" max="14" width="10.125" style="14" customWidth="1"/>
    <col min="15" max="15" width="10.25390625" style="14" customWidth="1"/>
    <col min="16" max="16" width="10.875" style="14" customWidth="1"/>
    <col min="17" max="17" width="10.75390625" style="14" bestFit="1" customWidth="1"/>
    <col min="18" max="18" width="11.625" style="14" customWidth="1"/>
    <col min="19" max="21" width="11.625" style="42" customWidth="1"/>
    <col min="22" max="23" width="11.625" style="14" customWidth="1"/>
    <col min="24" max="24" width="1.00390625" style="28" customWidth="1"/>
    <col min="25" max="25" width="24.00390625" style="29" customWidth="1"/>
    <col min="26" max="26" width="19.75390625" style="8" customWidth="1"/>
    <col min="27" max="80" width="9.125" style="8" customWidth="1"/>
    <col min="81" max="16384" width="9.125" style="14" customWidth="1"/>
  </cols>
  <sheetData>
    <row r="1" spans="1:25" s="2" customFormat="1" ht="12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  <c r="L1" s="3"/>
      <c r="N1" s="3"/>
      <c r="O1" s="3"/>
      <c r="Q1" s="3"/>
      <c r="R1" s="3"/>
      <c r="S1" s="3"/>
      <c r="T1" s="3"/>
      <c r="U1" s="3"/>
      <c r="V1" s="3"/>
      <c r="W1" s="3"/>
      <c r="X1" s="3"/>
      <c r="Y1" s="3" t="s">
        <v>217</v>
      </c>
    </row>
    <row r="2" spans="1:26" s="5" customFormat="1" ht="12" customHeight="1">
      <c r="A2" s="4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7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6"/>
      <c r="Y2" s="7" t="s">
        <v>1</v>
      </c>
      <c r="Z2" s="8"/>
    </row>
    <row r="3" spans="1:26" s="5" customFormat="1" ht="12" customHeight="1">
      <c r="A3" s="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6"/>
      <c r="V3" s="46"/>
      <c r="W3" s="46"/>
      <c r="X3" s="10"/>
      <c r="Y3" s="10"/>
      <c r="Z3" s="8"/>
    </row>
    <row r="4" spans="1:80" s="64" customFormat="1" ht="63" customHeight="1">
      <c r="A4" s="60" t="s">
        <v>2</v>
      </c>
      <c r="B4" s="61" t="s">
        <v>165</v>
      </c>
      <c r="C4" s="61" t="s">
        <v>167</v>
      </c>
      <c r="D4" s="61" t="s">
        <v>3</v>
      </c>
      <c r="E4" s="61" t="s">
        <v>168</v>
      </c>
      <c r="F4" s="61" t="s">
        <v>170</v>
      </c>
      <c r="G4" s="61" t="s">
        <v>4</v>
      </c>
      <c r="H4" s="61" t="s">
        <v>173</v>
      </c>
      <c r="I4" s="61" t="s">
        <v>175</v>
      </c>
      <c r="J4" s="61" t="s">
        <v>177</v>
      </c>
      <c r="K4" s="65" t="s">
        <v>180</v>
      </c>
      <c r="L4" s="61" t="s">
        <v>181</v>
      </c>
      <c r="M4" s="61" t="s">
        <v>184</v>
      </c>
      <c r="N4" s="61" t="s">
        <v>185</v>
      </c>
      <c r="O4" s="61" t="s">
        <v>188</v>
      </c>
      <c r="P4" s="61" t="s">
        <v>189</v>
      </c>
      <c r="Q4" s="61" t="s">
        <v>5</v>
      </c>
      <c r="R4" s="61" t="s">
        <v>192</v>
      </c>
      <c r="S4" s="61" t="s">
        <v>193</v>
      </c>
      <c r="T4" s="61" t="s">
        <v>198</v>
      </c>
      <c r="U4" s="61" t="s">
        <v>201</v>
      </c>
      <c r="V4" s="61" t="s">
        <v>202</v>
      </c>
      <c r="W4" s="61" t="s">
        <v>6</v>
      </c>
      <c r="X4" s="11"/>
      <c r="Y4" s="62" t="s">
        <v>7</v>
      </c>
      <c r="Z4" s="35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4" customFormat="1" ht="63" customHeight="1">
      <c r="A5" s="30" t="s">
        <v>8</v>
      </c>
      <c r="B5" s="65" t="s">
        <v>166</v>
      </c>
      <c r="C5" s="61" t="s">
        <v>9</v>
      </c>
      <c r="D5" s="61" t="s">
        <v>10</v>
      </c>
      <c r="E5" s="61" t="s">
        <v>169</v>
      </c>
      <c r="F5" s="61" t="s">
        <v>171</v>
      </c>
      <c r="G5" s="61" t="s">
        <v>172</v>
      </c>
      <c r="H5" s="66" t="s">
        <v>174</v>
      </c>
      <c r="I5" s="61" t="s">
        <v>176</v>
      </c>
      <c r="J5" s="61" t="s">
        <v>178</v>
      </c>
      <c r="K5" s="65" t="s">
        <v>179</v>
      </c>
      <c r="L5" s="61" t="s">
        <v>182</v>
      </c>
      <c r="M5" s="61" t="s">
        <v>183</v>
      </c>
      <c r="N5" s="61" t="s">
        <v>186</v>
      </c>
      <c r="O5" s="61" t="s">
        <v>187</v>
      </c>
      <c r="P5" s="61" t="s">
        <v>190</v>
      </c>
      <c r="Q5" s="61" t="s">
        <v>11</v>
      </c>
      <c r="R5" s="61" t="s">
        <v>191</v>
      </c>
      <c r="S5" s="61" t="s">
        <v>195</v>
      </c>
      <c r="T5" s="61" t="s">
        <v>197</v>
      </c>
      <c r="U5" s="61" t="s">
        <v>200</v>
      </c>
      <c r="V5" s="61" t="s">
        <v>203</v>
      </c>
      <c r="W5" s="61" t="s">
        <v>12</v>
      </c>
      <c r="X5" s="12"/>
      <c r="Y5" s="68" t="s">
        <v>13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34" customFormat="1" ht="13.5" customHeight="1">
      <c r="A6" s="69"/>
      <c r="B6" s="61" t="s">
        <v>14</v>
      </c>
      <c r="C6" s="67" t="s">
        <v>15</v>
      </c>
      <c r="D6" s="67" t="s">
        <v>16</v>
      </c>
      <c r="E6" s="67" t="s">
        <v>17</v>
      </c>
      <c r="F6" s="67" t="s">
        <v>18</v>
      </c>
      <c r="G6" s="67" t="s">
        <v>19</v>
      </c>
      <c r="H6" s="67" t="s">
        <v>20</v>
      </c>
      <c r="I6" s="67" t="s">
        <v>21</v>
      </c>
      <c r="J6" s="67" t="s">
        <v>22</v>
      </c>
      <c r="K6" s="70" t="s">
        <v>23</v>
      </c>
      <c r="L6" s="67" t="s">
        <v>24</v>
      </c>
      <c r="M6" s="67" t="s">
        <v>25</v>
      </c>
      <c r="N6" s="67" t="s">
        <v>26</v>
      </c>
      <c r="O6" s="67" t="s">
        <v>27</v>
      </c>
      <c r="P6" s="67" t="s">
        <v>28</v>
      </c>
      <c r="Q6" s="67" t="s">
        <v>29</v>
      </c>
      <c r="R6" s="71" t="s">
        <v>30</v>
      </c>
      <c r="S6" s="71" t="s">
        <v>194</v>
      </c>
      <c r="T6" s="71" t="s">
        <v>196</v>
      </c>
      <c r="U6" s="71" t="s">
        <v>199</v>
      </c>
      <c r="V6" s="71" t="s">
        <v>204</v>
      </c>
      <c r="W6" s="71" t="s">
        <v>205</v>
      </c>
      <c r="X6" s="13"/>
      <c r="Y6" s="72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26" s="2" customFormat="1" ht="15" customHeight="1">
      <c r="A7" s="16" t="s">
        <v>31</v>
      </c>
      <c r="B7" s="95">
        <f>+B8+B33+B60+B61</f>
        <v>6829.994266633888</v>
      </c>
      <c r="C7" s="95">
        <f aca="true" t="shared" si="0" ref="C7:R7">+C8+C33+C60+C61</f>
        <v>861.6299999999999</v>
      </c>
      <c r="D7" s="95">
        <f t="shared" si="0"/>
        <v>18282.08</v>
      </c>
      <c r="E7" s="95">
        <f t="shared" si="0"/>
        <v>4039.3454125656945</v>
      </c>
      <c r="F7" s="95">
        <f t="shared" si="0"/>
        <v>1699.4399999999998</v>
      </c>
      <c r="G7" s="95">
        <f t="shared" si="0"/>
        <v>15243.35</v>
      </c>
      <c r="H7" s="95">
        <f t="shared" si="0"/>
        <v>27218.89</v>
      </c>
      <c r="I7" s="95">
        <f t="shared" si="0"/>
        <v>15403</v>
      </c>
      <c r="J7" s="95">
        <f t="shared" si="0"/>
        <v>10845.529999999999</v>
      </c>
      <c r="K7" s="95">
        <f t="shared" si="0"/>
        <v>7914.000000000001</v>
      </c>
      <c r="L7" s="95">
        <f t="shared" si="0"/>
        <v>9110</v>
      </c>
      <c r="M7" s="95">
        <f t="shared" si="0"/>
        <v>23837.40954455613</v>
      </c>
      <c r="N7" s="95">
        <f t="shared" si="0"/>
        <v>8387.005329375415</v>
      </c>
      <c r="O7" s="95">
        <f t="shared" si="0"/>
        <v>3228</v>
      </c>
      <c r="P7" s="95">
        <f t="shared" si="0"/>
        <v>15734.50994695472</v>
      </c>
      <c r="Q7" s="95">
        <f t="shared" si="0"/>
        <v>10301.419999000002</v>
      </c>
      <c r="R7" s="95">
        <f t="shared" si="0"/>
        <v>8628.483152875257</v>
      </c>
      <c r="S7" s="143">
        <f>+S8+S33+S60+S61</f>
        <v>8058.869999999998</v>
      </c>
      <c r="T7" s="144"/>
      <c r="U7" s="145"/>
      <c r="V7" s="95"/>
      <c r="W7" s="95">
        <f>+W8+W33+W60+W61</f>
        <v>195622.95765196107</v>
      </c>
      <c r="X7" s="43"/>
      <c r="Y7" s="15" t="s">
        <v>32</v>
      </c>
      <c r="Z7" s="124"/>
    </row>
    <row r="8" spans="1:26" s="2" customFormat="1" ht="15" customHeight="1">
      <c r="A8" s="16" t="s">
        <v>33</v>
      </c>
      <c r="B8" s="85">
        <f aca="true" t="shared" si="1" ref="B8:R8">+B9+B15+B23+B28</f>
        <v>2986.3400787623796</v>
      </c>
      <c r="C8" s="85">
        <f t="shared" si="1"/>
        <v>525.2476415659318</v>
      </c>
      <c r="D8" s="85">
        <f t="shared" si="1"/>
        <v>5520.683435308348</v>
      </c>
      <c r="E8" s="85">
        <f t="shared" si="1"/>
        <v>1987.4864276471912</v>
      </c>
      <c r="F8" s="85">
        <f t="shared" si="1"/>
        <v>345.9597100802663</v>
      </c>
      <c r="G8" s="85">
        <f t="shared" si="1"/>
        <v>4530.415899937431</v>
      </c>
      <c r="H8" s="85">
        <f t="shared" si="1"/>
        <v>7644.487937023734</v>
      </c>
      <c r="I8" s="85">
        <f t="shared" si="1"/>
        <v>2538.3768520698363</v>
      </c>
      <c r="J8" s="85">
        <f t="shared" si="1"/>
        <v>2558.539815752535</v>
      </c>
      <c r="K8" s="85">
        <f t="shared" si="1"/>
        <v>966.110207339271</v>
      </c>
      <c r="L8" s="85">
        <f t="shared" si="1"/>
        <v>1494.423985345929</v>
      </c>
      <c r="M8" s="85">
        <f t="shared" si="1"/>
        <v>4401.1825470668</v>
      </c>
      <c r="N8" s="85">
        <f t="shared" si="1"/>
        <v>1618.206966375578</v>
      </c>
      <c r="O8" s="85">
        <f t="shared" si="1"/>
        <v>588.0206682471538</v>
      </c>
      <c r="P8" s="85">
        <f t="shared" si="1"/>
        <v>4256.474952035852</v>
      </c>
      <c r="Q8" s="85">
        <f t="shared" si="1"/>
        <v>3343.396099</v>
      </c>
      <c r="R8" s="85">
        <f t="shared" si="1"/>
        <v>2556.7426390576966</v>
      </c>
      <c r="S8" s="131">
        <f>+S9+S15+S23+S28</f>
        <v>1956.1271910807855</v>
      </c>
      <c r="T8" s="132"/>
      <c r="U8" s="133"/>
      <c r="V8" s="85"/>
      <c r="W8" s="85">
        <f>+W9+W15+W23+W28</f>
        <v>49818.22305369671</v>
      </c>
      <c r="X8" s="43"/>
      <c r="Y8" s="22" t="s">
        <v>34</v>
      </c>
      <c r="Z8" s="124"/>
    </row>
    <row r="9" spans="1:26" s="78" customFormat="1" ht="15" customHeight="1">
      <c r="A9" s="19" t="s">
        <v>35</v>
      </c>
      <c r="B9" s="85">
        <f aca="true" t="shared" si="2" ref="B9:R9">SUM(B10:B14)</f>
        <v>553.7449994797657</v>
      </c>
      <c r="C9" s="85">
        <f t="shared" si="2"/>
        <v>58.25485925381908</v>
      </c>
      <c r="D9" s="85">
        <f t="shared" si="2"/>
        <v>783.1820280950187</v>
      </c>
      <c r="E9" s="85">
        <f t="shared" si="2"/>
        <v>211.95131165355016</v>
      </c>
      <c r="F9" s="85">
        <f t="shared" si="2"/>
        <v>54.060563359575056</v>
      </c>
      <c r="G9" s="85">
        <f t="shared" si="2"/>
        <v>664.1955584476542</v>
      </c>
      <c r="H9" s="85">
        <f t="shared" si="2"/>
        <v>1076.7876664435694</v>
      </c>
      <c r="I9" s="85">
        <f t="shared" si="2"/>
        <v>554.5517226490515</v>
      </c>
      <c r="J9" s="85">
        <f t="shared" si="2"/>
        <v>380.3787165384773</v>
      </c>
      <c r="K9" s="85">
        <f t="shared" si="2"/>
        <v>150.50428901721074</v>
      </c>
      <c r="L9" s="85">
        <f t="shared" si="2"/>
        <v>230.84943184870923</v>
      </c>
      <c r="M9" s="85">
        <f t="shared" si="2"/>
        <v>634.7133648511798</v>
      </c>
      <c r="N9" s="85">
        <f t="shared" si="2"/>
        <v>234.35893780922981</v>
      </c>
      <c r="O9" s="85">
        <f t="shared" si="2"/>
        <v>89.48179406203116</v>
      </c>
      <c r="P9" s="85">
        <f t="shared" si="2"/>
        <v>786.8577922159269</v>
      </c>
      <c r="Q9" s="85">
        <f t="shared" si="2"/>
        <v>726.9604529999999</v>
      </c>
      <c r="R9" s="85">
        <f t="shared" si="2"/>
        <v>354.0547130267392</v>
      </c>
      <c r="S9" s="131">
        <f>SUM(S10:S14)</f>
        <v>279.8058492782666</v>
      </c>
      <c r="T9" s="132"/>
      <c r="U9" s="133"/>
      <c r="V9" s="85"/>
      <c r="W9" s="85">
        <f>SUM(W10:W14)</f>
        <v>7824.694051029775</v>
      </c>
      <c r="X9" s="43"/>
      <c r="Y9" s="20" t="s">
        <v>36</v>
      </c>
      <c r="Z9" s="124"/>
    </row>
    <row r="10" spans="1:26" s="2" customFormat="1" ht="15" customHeight="1">
      <c r="A10" s="17" t="s">
        <v>37</v>
      </c>
      <c r="B10" s="80">
        <v>125.35000497682631</v>
      </c>
      <c r="C10" s="80">
        <v>4.013899679127099</v>
      </c>
      <c r="D10" s="80">
        <v>129.6606319107184</v>
      </c>
      <c r="E10" s="80">
        <v>7.206124876051882</v>
      </c>
      <c r="F10" s="80">
        <v>14.36573129145005</v>
      </c>
      <c r="G10" s="80">
        <v>149.20320157558356</v>
      </c>
      <c r="H10" s="80">
        <v>280.1156353050877</v>
      </c>
      <c r="I10" s="80">
        <v>78.31116356333834</v>
      </c>
      <c r="J10" s="80">
        <v>101.43432441026061</v>
      </c>
      <c r="K10" s="80">
        <v>78.06459598143675</v>
      </c>
      <c r="L10" s="80">
        <v>54.3309538984044</v>
      </c>
      <c r="M10" s="80">
        <v>170.63034392862718</v>
      </c>
      <c r="N10" s="80">
        <v>52.04695744472463</v>
      </c>
      <c r="O10" s="80">
        <v>20.55628227994421</v>
      </c>
      <c r="P10" s="80">
        <v>326.1686136514618</v>
      </c>
      <c r="Q10" s="80">
        <v>128.338601</v>
      </c>
      <c r="R10" s="80">
        <v>111.57623115529599</v>
      </c>
      <c r="S10" s="125">
        <v>50.58785047612553</v>
      </c>
      <c r="T10" s="126"/>
      <c r="U10" s="127"/>
      <c r="V10" s="80"/>
      <c r="W10" s="80">
        <f aca="true" t="shared" si="3" ref="W10:W32">SUM(B10:V10)</f>
        <v>1881.9611474044648</v>
      </c>
      <c r="X10" s="43"/>
      <c r="Y10" s="18" t="s">
        <v>38</v>
      </c>
      <c r="Z10" s="124"/>
    </row>
    <row r="11" spans="1:26" s="2" customFormat="1" ht="15" customHeight="1">
      <c r="A11" s="17" t="s">
        <v>39</v>
      </c>
      <c r="B11" s="80">
        <v>85.51907250007447</v>
      </c>
      <c r="C11" s="80">
        <v>0.9641103861403112</v>
      </c>
      <c r="D11" s="80">
        <v>204.77225923046814</v>
      </c>
      <c r="E11" s="80">
        <v>4.103075245983456</v>
      </c>
      <c r="F11" s="80">
        <v>12.523715412527883</v>
      </c>
      <c r="G11" s="80">
        <v>130.24573158857174</v>
      </c>
      <c r="H11" s="80">
        <v>161.6837228771031</v>
      </c>
      <c r="I11" s="80">
        <v>28.599606623262286</v>
      </c>
      <c r="J11" s="80">
        <v>50.71716220513031</v>
      </c>
      <c r="K11" s="80">
        <v>14.459027438101272</v>
      </c>
      <c r="L11" s="80">
        <v>32.01221320772364</v>
      </c>
      <c r="M11" s="80">
        <v>95.58384596380859</v>
      </c>
      <c r="N11" s="80">
        <v>58.54488549732218</v>
      </c>
      <c r="O11" s="80">
        <v>10.199849702995976</v>
      </c>
      <c r="P11" s="80">
        <v>127.91861471073464</v>
      </c>
      <c r="Q11" s="80">
        <v>217.08341399999998</v>
      </c>
      <c r="R11" s="80">
        <v>44.045863991460166</v>
      </c>
      <c r="S11" s="125">
        <v>62.59190152628795</v>
      </c>
      <c r="T11" s="126"/>
      <c r="U11" s="127"/>
      <c r="V11" s="80"/>
      <c r="W11" s="80">
        <f t="shared" si="3"/>
        <v>1341.5680721076963</v>
      </c>
      <c r="X11" s="43"/>
      <c r="Y11" s="18" t="s">
        <v>40</v>
      </c>
      <c r="Z11" s="124"/>
    </row>
    <row r="12" spans="1:26" s="2" customFormat="1" ht="15" customHeight="1">
      <c r="A12" s="17" t="s">
        <v>41</v>
      </c>
      <c r="B12" s="80">
        <v>98.91995002306841</v>
      </c>
      <c r="C12" s="80">
        <v>0.18620289853754649</v>
      </c>
      <c r="D12" s="80">
        <v>147.29016457402403</v>
      </c>
      <c r="E12" s="80">
        <v>151.25746631809116</v>
      </c>
      <c r="F12" s="80">
        <v>7.2059997836820235</v>
      </c>
      <c r="G12" s="80">
        <v>132.17615903388514</v>
      </c>
      <c r="H12" s="80">
        <v>154.89616742567966</v>
      </c>
      <c r="I12" s="80">
        <v>30.646349581444202</v>
      </c>
      <c r="J12" s="80">
        <v>63.396452756412884</v>
      </c>
      <c r="K12" s="80">
        <v>13.852391628676166</v>
      </c>
      <c r="L12" s="80">
        <v>32.20172645406515</v>
      </c>
      <c r="M12" s="80">
        <v>100.36047784470662</v>
      </c>
      <c r="N12" s="80">
        <v>28.586696702839422</v>
      </c>
      <c r="O12" s="80">
        <v>20.45001066295832</v>
      </c>
      <c r="P12" s="80">
        <v>121.62517441119614</v>
      </c>
      <c r="Q12" s="80">
        <v>229.69890999999998</v>
      </c>
      <c r="R12" s="80">
        <v>51.85732800709789</v>
      </c>
      <c r="S12" s="125">
        <v>27.18609193455608</v>
      </c>
      <c r="T12" s="126"/>
      <c r="U12" s="127"/>
      <c r="V12" s="80"/>
      <c r="W12" s="80">
        <f t="shared" si="3"/>
        <v>1411.7937200409208</v>
      </c>
      <c r="X12" s="43"/>
      <c r="Y12" s="18" t="s">
        <v>42</v>
      </c>
      <c r="Z12" s="124"/>
    </row>
    <row r="13" spans="1:26" s="2" customFormat="1" ht="15" customHeight="1">
      <c r="A13" s="17" t="s">
        <v>43</v>
      </c>
      <c r="B13" s="80">
        <v>111.18198436337603</v>
      </c>
      <c r="C13" s="80">
        <v>17.715514963621853</v>
      </c>
      <c r="D13" s="80">
        <v>80.73155426536971</v>
      </c>
      <c r="E13" s="80">
        <v>39.17589465876769</v>
      </c>
      <c r="F13" s="80">
        <v>7.682237400936484</v>
      </c>
      <c r="G13" s="80">
        <v>81.27147578629076</v>
      </c>
      <c r="H13" s="80">
        <v>183.07678817305506</v>
      </c>
      <c r="I13" s="80">
        <v>38.40535759056853</v>
      </c>
      <c r="J13" s="80">
        <v>50.71716220513031</v>
      </c>
      <c r="K13" s="80">
        <v>2.8733220219607567</v>
      </c>
      <c r="L13" s="80">
        <v>48.33757897674182</v>
      </c>
      <c r="M13" s="80">
        <v>88.33823566498714</v>
      </c>
      <c r="N13" s="80">
        <v>32.1403981643436</v>
      </c>
      <c r="O13" s="80">
        <v>12.27833106507696</v>
      </c>
      <c r="P13" s="80">
        <v>80.93900232436953</v>
      </c>
      <c r="Q13" s="80">
        <v>66.357676</v>
      </c>
      <c r="R13" s="80">
        <v>53.8313584837025</v>
      </c>
      <c r="S13" s="125">
        <v>50.62012680704051</v>
      </c>
      <c r="T13" s="126"/>
      <c r="U13" s="127"/>
      <c r="V13" s="80"/>
      <c r="W13" s="80">
        <f t="shared" si="3"/>
        <v>1045.6739989153393</v>
      </c>
      <c r="X13" s="43"/>
      <c r="Y13" s="18" t="s">
        <v>44</v>
      </c>
      <c r="Z13" s="124"/>
    </row>
    <row r="14" spans="1:26" s="2" customFormat="1" ht="15" customHeight="1">
      <c r="A14" s="17" t="s">
        <v>45</v>
      </c>
      <c r="B14" s="80">
        <v>132.77398761642056</v>
      </c>
      <c r="C14" s="80">
        <v>35.37513132639227</v>
      </c>
      <c r="D14" s="80">
        <v>220.7274181144385</v>
      </c>
      <c r="E14" s="80">
        <v>10.208750554655952</v>
      </c>
      <c r="F14" s="80">
        <v>12.282879470978612</v>
      </c>
      <c r="G14" s="80">
        <v>171.29899046332307</v>
      </c>
      <c r="H14" s="80">
        <v>297.0153526626438</v>
      </c>
      <c r="I14" s="80">
        <v>378.5892452904381</v>
      </c>
      <c r="J14" s="80">
        <v>114.11361496154319</v>
      </c>
      <c r="K14" s="80">
        <v>41.254951947035785</v>
      </c>
      <c r="L14" s="80">
        <v>63.96695931177422</v>
      </c>
      <c r="M14" s="80">
        <v>179.80046144905023</v>
      </c>
      <c r="N14" s="80">
        <v>63.04</v>
      </c>
      <c r="O14" s="80">
        <v>25.99732035105569</v>
      </c>
      <c r="P14" s="80">
        <v>130.20638711816483</v>
      </c>
      <c r="Q14" s="80">
        <v>85.481852</v>
      </c>
      <c r="R14" s="80">
        <v>92.74393138918265</v>
      </c>
      <c r="S14" s="125">
        <v>88.8198785342565</v>
      </c>
      <c r="T14" s="126"/>
      <c r="U14" s="127"/>
      <c r="V14" s="80"/>
      <c r="W14" s="80">
        <f t="shared" si="3"/>
        <v>2143.697112561354</v>
      </c>
      <c r="X14" s="43"/>
      <c r="Y14" s="18" t="s">
        <v>46</v>
      </c>
      <c r="Z14" s="124"/>
    </row>
    <row r="15" spans="1:26" s="2" customFormat="1" ht="15" customHeight="1">
      <c r="A15" s="19" t="s">
        <v>47</v>
      </c>
      <c r="B15" s="85">
        <f>SUM(B16:B22)</f>
        <v>1381.278254832131</v>
      </c>
      <c r="C15" s="85">
        <f aca="true" t="shared" si="4" ref="C15:Q15">SUM(C16:C22)</f>
        <v>73.7441457366258</v>
      </c>
      <c r="D15" s="85">
        <f t="shared" si="4"/>
        <v>3226.090170913219</v>
      </c>
      <c r="E15" s="85">
        <f t="shared" si="4"/>
        <v>368.83881363000444</v>
      </c>
      <c r="F15" s="85">
        <f t="shared" si="4"/>
        <v>197.89031489448297</v>
      </c>
      <c r="G15" s="85">
        <f t="shared" si="4"/>
        <v>2532.7763508072353</v>
      </c>
      <c r="H15" s="85">
        <f t="shared" si="4"/>
        <v>4780.4297857638685</v>
      </c>
      <c r="I15" s="85">
        <f t="shared" si="4"/>
        <v>1319.9102475327581</v>
      </c>
      <c r="J15" s="85">
        <f t="shared" si="4"/>
        <v>1455.39915948178</v>
      </c>
      <c r="K15" s="85">
        <f t="shared" si="4"/>
        <v>594.0037755744099</v>
      </c>
      <c r="L15" s="85">
        <f t="shared" si="4"/>
        <v>897.0056442682703</v>
      </c>
      <c r="M15" s="85">
        <f t="shared" si="4"/>
        <v>2531.329392510268</v>
      </c>
      <c r="N15" s="85">
        <f t="shared" si="4"/>
        <v>1000.5919351745946</v>
      </c>
      <c r="O15" s="85">
        <f t="shared" si="4"/>
        <v>355.4552030775295</v>
      </c>
      <c r="P15" s="85">
        <f t="shared" si="4"/>
        <v>2223.8620519677775</v>
      </c>
      <c r="Q15" s="85">
        <f t="shared" si="4"/>
        <v>1776.998569</v>
      </c>
      <c r="R15" s="85">
        <v>1500.1130042600457</v>
      </c>
      <c r="S15" s="131">
        <f>SUM(S16:U22)</f>
        <v>1184.2020230738647</v>
      </c>
      <c r="T15" s="132"/>
      <c r="U15" s="133"/>
      <c r="V15" s="92"/>
      <c r="W15" s="92">
        <f>SUM(W16:W22)</f>
        <v>27399.918842498868</v>
      </c>
      <c r="X15" s="43"/>
      <c r="Y15" s="20" t="s">
        <v>48</v>
      </c>
      <c r="Z15" s="124"/>
    </row>
    <row r="16" spans="1:26" s="2" customFormat="1" ht="15" customHeight="1">
      <c r="A16" s="21" t="s">
        <v>49</v>
      </c>
      <c r="B16" s="80">
        <v>272.114074882225</v>
      </c>
      <c r="C16" s="80">
        <v>1.8697664742726123</v>
      </c>
      <c r="D16" s="80">
        <v>183.43941753435791</v>
      </c>
      <c r="E16" s="80">
        <v>42.75946059789187</v>
      </c>
      <c r="F16" s="80">
        <v>9.686849964241148</v>
      </c>
      <c r="G16" s="80">
        <v>240.64674110007056</v>
      </c>
      <c r="H16" s="80">
        <v>329.12675857850445</v>
      </c>
      <c r="I16" s="80">
        <v>101.54327635615556</v>
      </c>
      <c r="J16" s="80">
        <v>53.409143467221284</v>
      </c>
      <c r="K16" s="80">
        <v>12.843111836556204</v>
      </c>
      <c r="L16" s="80">
        <v>43.47445022644809</v>
      </c>
      <c r="M16" s="80">
        <v>117.47608020454919</v>
      </c>
      <c r="N16" s="80">
        <v>47.28</v>
      </c>
      <c r="O16" s="80">
        <v>12.873095714467558</v>
      </c>
      <c r="P16" s="80">
        <v>122.2344</v>
      </c>
      <c r="Q16" s="80">
        <v>105.341849</v>
      </c>
      <c r="R16" s="80">
        <v>69.12767381853479</v>
      </c>
      <c r="S16" s="125">
        <v>52.493721377385505</v>
      </c>
      <c r="T16" s="126"/>
      <c r="U16" s="127"/>
      <c r="V16" s="80"/>
      <c r="W16" s="80">
        <f t="shared" si="3"/>
        <v>1817.739871132882</v>
      </c>
      <c r="X16" s="43"/>
      <c r="Y16" s="18" t="s">
        <v>50</v>
      </c>
      <c r="Z16" s="124"/>
    </row>
    <row r="17" spans="1:80" s="29" customFormat="1" ht="15" customHeight="1">
      <c r="A17" s="21" t="s">
        <v>51</v>
      </c>
      <c r="B17" s="80">
        <v>288.9551398782484</v>
      </c>
      <c r="C17" s="80">
        <v>22.845720059655925</v>
      </c>
      <c r="D17" s="80">
        <v>2294.6682428721056</v>
      </c>
      <c r="E17" s="80">
        <v>290.98711657116064</v>
      </c>
      <c r="F17" s="80">
        <v>147.01661956231467</v>
      </c>
      <c r="G17" s="80">
        <v>1366.2076401507488</v>
      </c>
      <c r="H17" s="80">
        <v>3295.8544913075866</v>
      </c>
      <c r="I17" s="80">
        <v>705.0549777464129</v>
      </c>
      <c r="J17" s="80">
        <v>831.1861684157834</v>
      </c>
      <c r="K17" s="80">
        <f>510.061890933857-4.9</f>
        <v>505.161890933857</v>
      </c>
      <c r="L17" s="80">
        <v>661.7164659381832</v>
      </c>
      <c r="M17" s="80">
        <v>1681.3949096903743</v>
      </c>
      <c r="N17" s="80">
        <v>816</v>
      </c>
      <c r="O17" s="80">
        <v>286.66441841327253</v>
      </c>
      <c r="P17" s="80">
        <v>1551.283670759985</v>
      </c>
      <c r="Q17" s="80">
        <v>1253.491722</v>
      </c>
      <c r="R17" s="80">
        <v>1115.703487642795</v>
      </c>
      <c r="S17" s="125">
        <v>859.9476968178266</v>
      </c>
      <c r="T17" s="126"/>
      <c r="U17" s="127"/>
      <c r="V17" s="80"/>
      <c r="W17" s="80">
        <f t="shared" si="3"/>
        <v>17974.140378760312</v>
      </c>
      <c r="X17" s="43"/>
      <c r="Y17" s="18" t="s">
        <v>52</v>
      </c>
      <c r="Z17" s="12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29" customFormat="1" ht="15" customHeight="1">
      <c r="A18" s="21" t="s">
        <v>53</v>
      </c>
      <c r="B18" s="80">
        <v>113.10833639634896</v>
      </c>
      <c r="C18" s="80">
        <v>3.344408827507464</v>
      </c>
      <c r="D18" s="80">
        <v>348.9126018044963</v>
      </c>
      <c r="E18" s="80">
        <v>2.169730522295681</v>
      </c>
      <c r="F18" s="80">
        <v>2.233754759565057</v>
      </c>
      <c r="G18" s="80">
        <v>213.12748788641372</v>
      </c>
      <c r="H18" s="80">
        <v>115.53869772023009</v>
      </c>
      <c r="I18" s="80">
        <v>49.099518508153366</v>
      </c>
      <c r="J18" s="80">
        <v>25.31128973011791</v>
      </c>
      <c r="K18" s="99">
        <v>4.9</v>
      </c>
      <c r="L18" s="80">
        <v>22.549546590918872</v>
      </c>
      <c r="M18" s="80">
        <v>80.18872742783883</v>
      </c>
      <c r="N18" s="80">
        <v>11.10656513051723</v>
      </c>
      <c r="O18" s="80">
        <v>5.1529962252491845</v>
      </c>
      <c r="P18" s="80">
        <v>91.3559299918234</v>
      </c>
      <c r="Q18" s="80">
        <v>46.935715</v>
      </c>
      <c r="R18" s="80">
        <v>45.6789064431557</v>
      </c>
      <c r="S18" s="125">
        <v>24.829653312261105</v>
      </c>
      <c r="T18" s="126"/>
      <c r="U18" s="127"/>
      <c r="V18" s="80"/>
      <c r="W18" s="80">
        <f t="shared" si="3"/>
        <v>1205.543866276893</v>
      </c>
      <c r="X18" s="43"/>
      <c r="Y18" s="18" t="s">
        <v>54</v>
      </c>
      <c r="Z18" s="124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29" customFormat="1" ht="15" customHeight="1">
      <c r="A19" s="21" t="s">
        <v>55</v>
      </c>
      <c r="B19" s="80">
        <v>295.9456103732421</v>
      </c>
      <c r="C19" s="80">
        <v>9.670791179085391</v>
      </c>
      <c r="D19" s="80">
        <v>132.0240257550382</v>
      </c>
      <c r="E19" s="80">
        <v>14.971181755496394</v>
      </c>
      <c r="F19" s="80">
        <v>7.5411682957594595</v>
      </c>
      <c r="G19" s="80">
        <v>186.78619470243498</v>
      </c>
      <c r="H19" s="80">
        <v>256.15502786064894</v>
      </c>
      <c r="I19" s="80">
        <v>97.5718243748134</v>
      </c>
      <c r="J19" s="80">
        <v>53.409143467221284</v>
      </c>
      <c r="K19" s="80">
        <v>9.471432132303216</v>
      </c>
      <c r="L19" s="80">
        <v>45.20788698411664</v>
      </c>
      <c r="M19" s="80">
        <v>116.51545560607173</v>
      </c>
      <c r="N19" s="80">
        <v>45.094762200288976</v>
      </c>
      <c r="O19" s="80">
        <v>14.335956290614833</v>
      </c>
      <c r="P19" s="80">
        <v>131.1240613505402</v>
      </c>
      <c r="Q19" s="80">
        <v>96.673143</v>
      </c>
      <c r="R19" s="80">
        <v>63.75907599334678</v>
      </c>
      <c r="S19" s="125">
        <v>73.51769134548671</v>
      </c>
      <c r="T19" s="126"/>
      <c r="U19" s="127"/>
      <c r="V19" s="80"/>
      <c r="W19" s="80">
        <f t="shared" si="3"/>
        <v>1649.7744326665093</v>
      </c>
      <c r="X19" s="43"/>
      <c r="Y19" s="18" t="s">
        <v>56</v>
      </c>
      <c r="Z19" s="12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29" customFormat="1" ht="15" customHeight="1">
      <c r="A20" s="21" t="s">
        <v>57</v>
      </c>
      <c r="B20" s="80">
        <v>101.31894657192768</v>
      </c>
      <c r="C20" s="80">
        <v>1.678266961465612</v>
      </c>
      <c r="D20" s="80">
        <v>76.63887010296303</v>
      </c>
      <c r="E20" s="80">
        <v>4.494989127494204</v>
      </c>
      <c r="F20" s="80">
        <v>8.616188689572121</v>
      </c>
      <c r="G20" s="80">
        <v>162.4907170418975</v>
      </c>
      <c r="H20" s="80">
        <v>262.8078720357378</v>
      </c>
      <c r="I20" s="80">
        <v>73.97597470793994</v>
      </c>
      <c r="J20" s="80">
        <v>160.22743040166384</v>
      </c>
      <c r="K20" s="80">
        <v>16.432760692678677</v>
      </c>
      <c r="L20" s="80">
        <v>31.974191305942874</v>
      </c>
      <c r="M20" s="80">
        <v>151.93667401328372</v>
      </c>
      <c r="N20" s="80">
        <v>33.019517955591766</v>
      </c>
      <c r="O20" s="80">
        <v>9.29088401752475</v>
      </c>
      <c r="P20" s="80">
        <v>139.6399304294265</v>
      </c>
      <c r="Q20" s="80">
        <v>92.57496900000001</v>
      </c>
      <c r="R20" s="80">
        <v>59.14572618014711</v>
      </c>
      <c r="S20" s="125">
        <v>57.89901324246764</v>
      </c>
      <c r="T20" s="126"/>
      <c r="U20" s="127"/>
      <c r="V20" s="80"/>
      <c r="W20" s="80">
        <f t="shared" si="3"/>
        <v>1444.162922477725</v>
      </c>
      <c r="X20" s="43"/>
      <c r="Y20" s="18" t="s">
        <v>58</v>
      </c>
      <c r="Z20" s="124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29" customFormat="1" ht="15" customHeight="1">
      <c r="A21" s="21" t="s">
        <v>59</v>
      </c>
      <c r="B21" s="80">
        <v>216.31118750817723</v>
      </c>
      <c r="C21" s="80">
        <v>4.858854694867289</v>
      </c>
      <c r="D21" s="80">
        <v>128.48299919862262</v>
      </c>
      <c r="E21" s="80">
        <v>7.24042696305681</v>
      </c>
      <c r="F21" s="80">
        <v>11.260244383288557</v>
      </c>
      <c r="G21" s="80">
        <v>195.76173797204683</v>
      </c>
      <c r="H21" s="80">
        <v>310.3030902343013</v>
      </c>
      <c r="I21" s="80">
        <v>115.9051864489657</v>
      </c>
      <c r="J21" s="80">
        <v>64.81026666366596</v>
      </c>
      <c r="K21" s="80">
        <v>39.675076350679554</v>
      </c>
      <c r="L21" s="80">
        <v>51.40587742707992</v>
      </c>
      <c r="M21" s="80">
        <v>174.58155301540057</v>
      </c>
      <c r="N21" s="80">
        <v>45.3406911100844</v>
      </c>
      <c r="O21" s="80">
        <v>12.68909502887393</v>
      </c>
      <c r="P21" s="80">
        <v>123.6002898768445</v>
      </c>
      <c r="Q21" s="80">
        <v>120.39415</v>
      </c>
      <c r="R21" s="80">
        <v>94.03873592488333</v>
      </c>
      <c r="S21" s="125">
        <v>68.17302944127607</v>
      </c>
      <c r="T21" s="126"/>
      <c r="U21" s="127"/>
      <c r="V21" s="80"/>
      <c r="W21" s="80">
        <f t="shared" si="3"/>
        <v>1784.8324922421148</v>
      </c>
      <c r="X21" s="43"/>
      <c r="Y21" s="18" t="s">
        <v>60</v>
      </c>
      <c r="Z21" s="12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29" customFormat="1" ht="15" customHeight="1">
      <c r="A22" s="21" t="s">
        <v>61</v>
      </c>
      <c r="B22" s="80">
        <v>93.52495922196181</v>
      </c>
      <c r="C22" s="80">
        <v>29.476337539771507</v>
      </c>
      <c r="D22" s="80">
        <v>61.924013645635405</v>
      </c>
      <c r="E22" s="80">
        <v>6.215908092608846</v>
      </c>
      <c r="F22" s="80">
        <v>11.535489239741985</v>
      </c>
      <c r="G22" s="80">
        <v>167.75583195362287</v>
      </c>
      <c r="H22" s="80">
        <v>210.64384802685856</v>
      </c>
      <c r="I22" s="80">
        <v>176.75948939031738</v>
      </c>
      <c r="J22" s="80">
        <v>267.0457173361064</v>
      </c>
      <c r="K22" s="80">
        <v>5.519503628335204</v>
      </c>
      <c r="L22" s="80">
        <v>40.67722579558072</v>
      </c>
      <c r="M22" s="80">
        <v>209.2359925527497</v>
      </c>
      <c r="N22" s="80">
        <v>2.7503987781122983</v>
      </c>
      <c r="O22" s="80">
        <v>14.448757387526687</v>
      </c>
      <c r="P22" s="80">
        <v>64.62376955915767</v>
      </c>
      <c r="Q22" s="80">
        <v>61.587021</v>
      </c>
      <c r="R22" s="80">
        <v>52.659398257183014</v>
      </c>
      <c r="S22" s="125">
        <v>47.341217537161036</v>
      </c>
      <c r="T22" s="126"/>
      <c r="U22" s="127"/>
      <c r="V22" s="80"/>
      <c r="W22" s="80">
        <f t="shared" si="3"/>
        <v>1523.7248789424311</v>
      </c>
      <c r="X22" s="43"/>
      <c r="Y22" s="18" t="s">
        <v>62</v>
      </c>
      <c r="Z22" s="124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29" customFormat="1" ht="15" customHeight="1">
      <c r="A23" s="19" t="s">
        <v>63</v>
      </c>
      <c r="B23" s="85">
        <f>SUM(B24:B27)</f>
        <v>261.4164812556452</v>
      </c>
      <c r="C23" s="85">
        <f aca="true" t="shared" si="5" ref="C23:Q23">SUM(C24:C27)</f>
        <v>379.79404890980135</v>
      </c>
      <c r="D23" s="85">
        <f t="shared" si="5"/>
        <v>202.0411751885568</v>
      </c>
      <c r="E23" s="85">
        <f t="shared" si="5"/>
        <v>1330.7905368875215</v>
      </c>
      <c r="F23" s="85">
        <f t="shared" si="5"/>
        <v>19.574188381126046</v>
      </c>
      <c r="G23" s="85">
        <f t="shared" si="5"/>
        <v>385.86283738275836</v>
      </c>
      <c r="H23" s="85">
        <f t="shared" si="5"/>
        <v>412.67064717394845</v>
      </c>
      <c r="I23" s="85">
        <f t="shared" si="5"/>
        <v>102.61131867554437</v>
      </c>
      <c r="J23" s="85">
        <f t="shared" si="5"/>
        <v>155.15568403909842</v>
      </c>
      <c r="K23" s="85">
        <f t="shared" si="5"/>
        <v>62.20158283431427</v>
      </c>
      <c r="L23" s="85">
        <f t="shared" si="5"/>
        <v>102.74792773034056</v>
      </c>
      <c r="M23" s="85">
        <f t="shared" si="5"/>
        <v>293.28203184908665</v>
      </c>
      <c r="N23" s="85">
        <f t="shared" si="5"/>
        <v>98.05814813755975</v>
      </c>
      <c r="O23" s="85">
        <f t="shared" si="5"/>
        <v>29.56839042086002</v>
      </c>
      <c r="P23" s="85">
        <f t="shared" si="5"/>
        <v>305.5391256214106</v>
      </c>
      <c r="Q23" s="85">
        <f t="shared" si="5"/>
        <v>228.144152</v>
      </c>
      <c r="R23" s="85">
        <v>149.5699079718363</v>
      </c>
      <c r="S23" s="131">
        <f>SUM(S24:U27)</f>
        <v>118.05564950095902</v>
      </c>
      <c r="T23" s="132"/>
      <c r="U23" s="133"/>
      <c r="V23" s="92"/>
      <c r="W23" s="92">
        <f>SUM(W24:W27)</f>
        <v>4637.083833960368</v>
      </c>
      <c r="X23" s="94">
        <f>SUM(X24:X27)</f>
        <v>0</v>
      </c>
      <c r="Y23" s="20" t="s">
        <v>64</v>
      </c>
      <c r="Z23" s="124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29" customFormat="1" ht="15" customHeight="1">
      <c r="A24" s="21" t="s">
        <v>65</v>
      </c>
      <c r="B24" s="80">
        <v>32.11973397166635</v>
      </c>
      <c r="C24" s="80">
        <v>0.30607954231908147</v>
      </c>
      <c r="D24" s="80">
        <v>27.558117892502107</v>
      </c>
      <c r="E24" s="80">
        <v>0.03203881152728653</v>
      </c>
      <c r="F24" s="80">
        <v>0.40692508220832174</v>
      </c>
      <c r="G24" s="80">
        <v>32.28205554561157</v>
      </c>
      <c r="H24" s="80">
        <v>37.510666662993145</v>
      </c>
      <c r="I24" s="80">
        <v>10.686041210870146</v>
      </c>
      <c r="J24" s="80">
        <v>15.515568403909842</v>
      </c>
      <c r="K24" s="80">
        <v>15.07799369439786</v>
      </c>
      <c r="L24" s="80">
        <v>11.159592689924684</v>
      </c>
      <c r="M24" s="80">
        <v>69.96882866612792</v>
      </c>
      <c r="N24" s="80">
        <v>9.805955566562444</v>
      </c>
      <c r="O24" s="80">
        <v>2.4240655493313676</v>
      </c>
      <c r="P24" s="80">
        <v>19.50502129034417</v>
      </c>
      <c r="Q24" s="80">
        <v>22.454912</v>
      </c>
      <c r="R24" s="80">
        <v>20.849771559482743</v>
      </c>
      <c r="S24" s="125">
        <v>15.150976734002485</v>
      </c>
      <c r="T24" s="126"/>
      <c r="U24" s="127"/>
      <c r="V24" s="80"/>
      <c r="W24" s="80">
        <f t="shared" si="3"/>
        <v>342.8143448737815</v>
      </c>
      <c r="X24" s="43"/>
      <c r="Y24" s="18" t="s">
        <v>66</v>
      </c>
      <c r="Z24" s="124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29" customFormat="1" ht="15" customHeight="1">
      <c r="A25" s="21" t="s">
        <v>67</v>
      </c>
      <c r="B25" s="80">
        <v>58.013818987772424</v>
      </c>
      <c r="C25" s="80">
        <v>1.3551688602975986</v>
      </c>
      <c r="D25" s="80">
        <v>49.60751225054525</v>
      </c>
      <c r="E25" s="80">
        <v>0.1692358407604989</v>
      </c>
      <c r="F25" s="80">
        <v>1.6048959796256919</v>
      </c>
      <c r="G25" s="80">
        <v>57.79021883097586</v>
      </c>
      <c r="H25" s="80">
        <v>74.61255697229188</v>
      </c>
      <c r="I25" s="80">
        <v>17.848070495098074</v>
      </c>
      <c r="J25" s="80">
        <v>40.72898516796225</v>
      </c>
      <c r="K25" s="80">
        <v>4.667250698250093</v>
      </c>
      <c r="L25" s="80">
        <v>19.88522071622607</v>
      </c>
      <c r="M25" s="80">
        <v>43.35321333831457</v>
      </c>
      <c r="N25" s="80">
        <v>23.66960149035334</v>
      </c>
      <c r="O25" s="80">
        <v>4.197974165889924</v>
      </c>
      <c r="P25" s="80">
        <v>50.42451285907653</v>
      </c>
      <c r="Q25" s="80">
        <v>38.239714</v>
      </c>
      <c r="R25" s="80">
        <v>23.524965309684504</v>
      </c>
      <c r="S25" s="125">
        <v>24.689572843056343</v>
      </c>
      <c r="T25" s="126"/>
      <c r="U25" s="127"/>
      <c r="V25" s="80"/>
      <c r="W25" s="80">
        <f t="shared" si="3"/>
        <v>534.3824888061808</v>
      </c>
      <c r="X25" s="43"/>
      <c r="Y25" s="18" t="s">
        <v>68</v>
      </c>
      <c r="Z25" s="124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29" customFormat="1" ht="15" customHeight="1">
      <c r="A26" s="21" t="s">
        <v>69</v>
      </c>
      <c r="B26" s="80">
        <v>88.95757513873936</v>
      </c>
      <c r="C26" s="80">
        <v>283.44850912107313</v>
      </c>
      <c r="D26" s="80">
        <v>68.7968899550008</v>
      </c>
      <c r="E26" s="80">
        <v>1082.4151310018888</v>
      </c>
      <c r="F26" s="80">
        <v>15.398984238372643</v>
      </c>
      <c r="G26" s="80">
        <v>233.62197609210597</v>
      </c>
      <c r="H26" s="80">
        <v>235.97319275899122</v>
      </c>
      <c r="I26" s="80">
        <v>56.8828145008732</v>
      </c>
      <c r="J26" s="80">
        <v>58.18338151466191</v>
      </c>
      <c r="K26" s="80">
        <v>8.653724245166964</v>
      </c>
      <c r="L26" s="80">
        <v>55.758093798993585</v>
      </c>
      <c r="M26" s="80">
        <v>132.22023917868952</v>
      </c>
      <c r="N26" s="80">
        <v>52.012591080643965</v>
      </c>
      <c r="O26" s="80">
        <v>18.96589971183823</v>
      </c>
      <c r="P26" s="80">
        <v>171.4405831327922</v>
      </c>
      <c r="Q26" s="80">
        <v>120.44847899999999</v>
      </c>
      <c r="R26" s="80">
        <v>83.97107622198256</v>
      </c>
      <c r="S26" s="125">
        <v>51.781919735994244</v>
      </c>
      <c r="T26" s="126"/>
      <c r="U26" s="127"/>
      <c r="V26" s="80"/>
      <c r="W26" s="80">
        <f t="shared" si="3"/>
        <v>2818.9310604278085</v>
      </c>
      <c r="X26" s="43"/>
      <c r="Y26" s="18" t="s">
        <v>70</v>
      </c>
      <c r="Z26" s="124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29" customFormat="1" ht="15" customHeight="1">
      <c r="A27" s="21" t="s">
        <v>71</v>
      </c>
      <c r="B27" s="80">
        <v>82.32535315746708</v>
      </c>
      <c r="C27" s="80">
        <v>94.68429138611152</v>
      </c>
      <c r="D27" s="80">
        <v>56.07865509050863</v>
      </c>
      <c r="E27" s="80">
        <v>248.17413123334492</v>
      </c>
      <c r="F27" s="80">
        <v>2.163383080919388</v>
      </c>
      <c r="G27" s="80">
        <v>62.16858691406496</v>
      </c>
      <c r="H27" s="80">
        <v>64.57423077967216</v>
      </c>
      <c r="I27" s="80">
        <v>17.194392468702947</v>
      </c>
      <c r="J27" s="80">
        <v>40.727748952564404</v>
      </c>
      <c r="K27" s="80">
        <v>33.802614196499356</v>
      </c>
      <c r="L27" s="80">
        <v>15.945020525196233</v>
      </c>
      <c r="M27" s="80">
        <v>47.73975066595463</v>
      </c>
      <c r="N27" s="80">
        <v>12.57</v>
      </c>
      <c r="O27" s="80">
        <v>3.9804509938005</v>
      </c>
      <c r="P27" s="80">
        <v>64.16900833919772</v>
      </c>
      <c r="Q27" s="80">
        <v>47.001047</v>
      </c>
      <c r="R27" s="80">
        <v>21.224094880686522</v>
      </c>
      <c r="S27" s="125">
        <v>26.433180187905947</v>
      </c>
      <c r="T27" s="126"/>
      <c r="U27" s="127"/>
      <c r="V27" s="80"/>
      <c r="W27" s="80">
        <f t="shared" si="3"/>
        <v>940.9559398525968</v>
      </c>
      <c r="X27" s="43"/>
      <c r="Y27" s="18" t="s">
        <v>72</v>
      </c>
      <c r="Z27" s="124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29" customFormat="1" ht="15" customHeight="1">
      <c r="A28" s="19" t="s">
        <v>73</v>
      </c>
      <c r="B28" s="85">
        <f>SUM(B29:B32)</f>
        <v>789.9003431948374</v>
      </c>
      <c r="C28" s="85">
        <f aca="true" t="shared" si="6" ref="C28:Q28">SUM(C29:C32)</f>
        <v>13.454587665685501</v>
      </c>
      <c r="D28" s="85">
        <f t="shared" si="6"/>
        <v>1309.370061111553</v>
      </c>
      <c r="E28" s="85">
        <f t="shared" si="6"/>
        <v>75.90576547611501</v>
      </c>
      <c r="F28" s="85">
        <f t="shared" si="6"/>
        <v>74.43464344508224</v>
      </c>
      <c r="G28" s="85">
        <f t="shared" si="6"/>
        <v>947.5811532997839</v>
      </c>
      <c r="H28" s="85">
        <f t="shared" si="6"/>
        <v>1374.5998376423481</v>
      </c>
      <c r="I28" s="85">
        <f t="shared" si="6"/>
        <v>561.3035632124822</v>
      </c>
      <c r="J28" s="85">
        <f t="shared" si="6"/>
        <v>567.6062556931794</v>
      </c>
      <c r="K28" s="85">
        <f t="shared" si="6"/>
        <v>159.40055991333602</v>
      </c>
      <c r="L28" s="85">
        <f t="shared" si="6"/>
        <v>263.820981498609</v>
      </c>
      <c r="M28" s="85">
        <f t="shared" si="6"/>
        <v>941.8577578562652</v>
      </c>
      <c r="N28" s="85">
        <f t="shared" si="6"/>
        <v>285.19794525419394</v>
      </c>
      <c r="O28" s="85">
        <f t="shared" si="6"/>
        <v>113.51528068673313</v>
      </c>
      <c r="P28" s="85">
        <f t="shared" si="6"/>
        <v>940.2159822307365</v>
      </c>
      <c r="Q28" s="85">
        <f t="shared" si="6"/>
        <v>611.2929250000001</v>
      </c>
      <c r="R28" s="85">
        <v>553.0050137990755</v>
      </c>
      <c r="S28" s="131">
        <f>SUM(S29:U32)</f>
        <v>374.0636692276953</v>
      </c>
      <c r="T28" s="132"/>
      <c r="U28" s="133"/>
      <c r="V28" s="92"/>
      <c r="W28" s="92">
        <f>SUM(W29:W32)</f>
        <v>9956.52632620771</v>
      </c>
      <c r="X28" s="43"/>
      <c r="Y28" s="20" t="s">
        <v>74</v>
      </c>
      <c r="Z28" s="12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29" customFormat="1" ht="15" customHeight="1">
      <c r="A29" s="21" t="s">
        <v>75</v>
      </c>
      <c r="B29" s="80">
        <v>111.53098490620029</v>
      </c>
      <c r="C29" s="80">
        <v>0</v>
      </c>
      <c r="D29" s="80">
        <v>27.519589181620596</v>
      </c>
      <c r="E29" s="80">
        <v>8.785525907959869</v>
      </c>
      <c r="F29" s="80">
        <v>6.400919049599882</v>
      </c>
      <c r="G29" s="80">
        <v>128.44981528175654</v>
      </c>
      <c r="H29" s="80">
        <v>210.69579345509894</v>
      </c>
      <c r="I29" s="80">
        <v>51.770530248711594</v>
      </c>
      <c r="J29" s="80">
        <v>44.81102018630363</v>
      </c>
      <c r="K29" s="80">
        <v>2.807</v>
      </c>
      <c r="L29" s="80">
        <v>32.023163052614315</v>
      </c>
      <c r="M29" s="80">
        <v>124.41138540994436</v>
      </c>
      <c r="N29" s="80">
        <v>18.49</v>
      </c>
      <c r="O29" s="80">
        <v>15.253439838854078</v>
      </c>
      <c r="P29" s="80">
        <v>89.04881863395056</v>
      </c>
      <c r="Q29" s="80">
        <v>88.501807</v>
      </c>
      <c r="R29" s="80">
        <v>73.56017004235333</v>
      </c>
      <c r="S29" s="125">
        <v>49.17756196476873</v>
      </c>
      <c r="T29" s="126"/>
      <c r="U29" s="127"/>
      <c r="V29" s="80"/>
      <c r="W29" s="80">
        <f t="shared" si="3"/>
        <v>1083.2375241597367</v>
      </c>
      <c r="X29" s="43"/>
      <c r="Y29" s="18" t="s">
        <v>76</v>
      </c>
      <c r="Z29" s="124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29" customFormat="1" ht="15" customHeight="1">
      <c r="A30" s="21" t="s">
        <v>77</v>
      </c>
      <c r="B30" s="80">
        <v>465.59795104127994</v>
      </c>
      <c r="C30" s="80">
        <v>1.8221213613552305</v>
      </c>
      <c r="D30" s="80">
        <v>341.03216119074125</v>
      </c>
      <c r="E30" s="80">
        <v>52.55679068702139</v>
      </c>
      <c r="F30" s="80">
        <v>37.097157494516374</v>
      </c>
      <c r="G30" s="80">
        <v>326.67357971833343</v>
      </c>
      <c r="H30" s="80">
        <v>561.2698074370766</v>
      </c>
      <c r="I30" s="80">
        <v>143.3518029308286</v>
      </c>
      <c r="J30" s="80">
        <v>149.37006728767878</v>
      </c>
      <c r="K30" s="80">
        <f>123.26172121408-2.807</f>
        <v>120.45472121408</v>
      </c>
      <c r="L30" s="80">
        <v>116.47947774009019</v>
      </c>
      <c r="M30" s="80">
        <v>444.8873380926832</v>
      </c>
      <c r="N30" s="80">
        <v>160.00212832084188</v>
      </c>
      <c r="O30" s="80">
        <v>35.67205268505747</v>
      </c>
      <c r="P30" s="80">
        <v>455.3395104253885</v>
      </c>
      <c r="Q30" s="80">
        <v>216.498456</v>
      </c>
      <c r="R30" s="80">
        <v>268.112841428997</v>
      </c>
      <c r="S30" s="125">
        <v>129.52693830622863</v>
      </c>
      <c r="T30" s="126"/>
      <c r="U30" s="127"/>
      <c r="V30" s="80"/>
      <c r="W30" s="80">
        <f t="shared" si="3"/>
        <v>4025.744903362199</v>
      </c>
      <c r="X30" s="43"/>
      <c r="Y30" s="18" t="s">
        <v>78</v>
      </c>
      <c r="Z30" s="124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29" customFormat="1" ht="15" customHeight="1">
      <c r="A31" s="21" t="s">
        <v>79</v>
      </c>
      <c r="B31" s="80">
        <v>112.85458690285529</v>
      </c>
      <c r="C31" s="80">
        <v>7.814607076764954</v>
      </c>
      <c r="D31" s="80">
        <v>832.4658917647034</v>
      </c>
      <c r="E31" s="80">
        <v>12.309751995064557</v>
      </c>
      <c r="F31" s="80">
        <v>21.14070199033902</v>
      </c>
      <c r="G31" s="80">
        <v>269.21891695736275</v>
      </c>
      <c r="H31" s="80">
        <v>383.18761893543797</v>
      </c>
      <c r="I31" s="80">
        <v>303.9032247921219</v>
      </c>
      <c r="J31" s="80">
        <v>283.8031278465897</v>
      </c>
      <c r="K31" s="80">
        <v>3.981255884813202</v>
      </c>
      <c r="L31" s="80">
        <v>71.04782231353488</v>
      </c>
      <c r="M31" s="80">
        <v>216.75825680495976</v>
      </c>
      <c r="N31" s="80">
        <v>49.87428572483354</v>
      </c>
      <c r="O31" s="80">
        <v>45.99731490587678</v>
      </c>
      <c r="P31" s="80">
        <v>290.20137957265047</v>
      </c>
      <c r="Q31" s="80">
        <v>201.301502</v>
      </c>
      <c r="R31" s="80">
        <v>140.85248660083124</v>
      </c>
      <c r="S31" s="125">
        <v>131.6676888346235</v>
      </c>
      <c r="T31" s="126"/>
      <c r="U31" s="127"/>
      <c r="V31" s="80"/>
      <c r="W31" s="80">
        <f t="shared" si="3"/>
        <v>3378.3804209033615</v>
      </c>
      <c r="X31" s="43"/>
      <c r="Y31" s="18" t="s">
        <v>80</v>
      </c>
      <c r="Z31" s="124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29" customFormat="1" ht="15" customHeight="1">
      <c r="A32" s="21" t="s">
        <v>81</v>
      </c>
      <c r="B32" s="80">
        <v>99.9168203445019</v>
      </c>
      <c r="C32" s="80">
        <v>3.8178592275653163</v>
      </c>
      <c r="D32" s="80">
        <v>108.3524189744879</v>
      </c>
      <c r="E32" s="80">
        <v>2.2536968860691915</v>
      </c>
      <c r="F32" s="80">
        <v>9.795864910626966</v>
      </c>
      <c r="G32" s="80">
        <v>223.2388413423311</v>
      </c>
      <c r="H32" s="80">
        <v>219.4466178147344</v>
      </c>
      <c r="I32" s="80">
        <v>62.27800524082016</v>
      </c>
      <c r="J32" s="80">
        <v>89.62204037260726</v>
      </c>
      <c r="K32" s="80">
        <v>32.157582814442826</v>
      </c>
      <c r="L32" s="80">
        <v>44.27051839236959</v>
      </c>
      <c r="M32" s="80">
        <v>155.80077754867784</v>
      </c>
      <c r="N32" s="80">
        <v>56.831531208518506</v>
      </c>
      <c r="O32" s="80">
        <v>16.59247325694481</v>
      </c>
      <c r="P32" s="80">
        <v>105.62627359874693</v>
      </c>
      <c r="Q32" s="80">
        <v>104.99116000000001</v>
      </c>
      <c r="R32" s="80">
        <v>70.47951572689402</v>
      </c>
      <c r="S32" s="125">
        <v>63.69148012207441</v>
      </c>
      <c r="T32" s="126"/>
      <c r="U32" s="127"/>
      <c r="V32" s="80"/>
      <c r="W32" s="80">
        <f t="shared" si="3"/>
        <v>1469.163477782413</v>
      </c>
      <c r="X32" s="43"/>
      <c r="Y32" s="18" t="s">
        <v>82</v>
      </c>
      <c r="Z32" s="124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29" customFormat="1" ht="15" customHeight="1">
      <c r="A33" s="16" t="s">
        <v>83</v>
      </c>
      <c r="B33" s="85">
        <f>+B34+B39+B44+B48+B54</f>
        <v>2510.1765690260836</v>
      </c>
      <c r="C33" s="85">
        <f aca="true" t="shared" si="7" ref="C33:Q33">+C34+C39+C44+C48+C54</f>
        <v>214.5074870096851</v>
      </c>
      <c r="D33" s="85">
        <f t="shared" si="7"/>
        <v>4931.816400100648</v>
      </c>
      <c r="E33" s="85">
        <f t="shared" si="7"/>
        <v>747.1127172986955</v>
      </c>
      <c r="F33" s="85">
        <f t="shared" si="7"/>
        <v>189.39902628465984</v>
      </c>
      <c r="G33" s="85">
        <f t="shared" si="7"/>
        <v>3579.00003046611</v>
      </c>
      <c r="H33" s="85">
        <f t="shared" si="7"/>
        <v>4488.122009643458</v>
      </c>
      <c r="I33" s="85">
        <f t="shared" si="7"/>
        <v>2764.438653372469</v>
      </c>
      <c r="J33" s="85">
        <f t="shared" si="7"/>
        <v>2472.5215567677674</v>
      </c>
      <c r="K33" s="85">
        <f t="shared" si="7"/>
        <v>717.4137634401648</v>
      </c>
      <c r="L33" s="85">
        <f t="shared" si="7"/>
        <v>885.2377409493622</v>
      </c>
      <c r="M33" s="85">
        <f t="shared" si="7"/>
        <v>3554.6667714035716</v>
      </c>
      <c r="N33" s="85">
        <f t="shared" si="7"/>
        <v>755.5723671948722</v>
      </c>
      <c r="O33" s="85">
        <f t="shared" si="7"/>
        <v>307.3896814635673</v>
      </c>
      <c r="P33" s="85">
        <f t="shared" si="7"/>
        <v>2682.1274369304756</v>
      </c>
      <c r="Q33" s="85">
        <f t="shared" si="7"/>
        <v>1836.253799</v>
      </c>
      <c r="R33" s="85">
        <v>1354.5570232964137</v>
      </c>
      <c r="S33" s="131">
        <f>+S34+S39+S44+S48+S54</f>
        <v>1310.1057018826632</v>
      </c>
      <c r="T33" s="132"/>
      <c r="U33" s="133"/>
      <c r="V33" s="97"/>
      <c r="W33" s="97">
        <f>+W34+W39+W44+W48+W54</f>
        <v>35300.41873553067</v>
      </c>
      <c r="X33" s="43"/>
      <c r="Y33" s="22" t="s">
        <v>84</v>
      </c>
      <c r="Z33" s="124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29" customFormat="1" ht="15" customHeight="1">
      <c r="A34" s="19" t="s">
        <v>85</v>
      </c>
      <c r="B34" s="85">
        <f>SUM(B35:B38)</f>
        <v>289.5460409822744</v>
      </c>
      <c r="C34" s="85">
        <f aca="true" t="shared" si="8" ref="C34:Q34">SUM(C35:C38)</f>
        <v>5.645990533586736</v>
      </c>
      <c r="D34" s="85">
        <f t="shared" si="8"/>
        <v>289.64366132983525</v>
      </c>
      <c r="E34" s="85">
        <f t="shared" si="8"/>
        <v>66.52865839453841</v>
      </c>
      <c r="F34" s="85">
        <f t="shared" si="8"/>
        <v>52.277637420083366</v>
      </c>
      <c r="G34" s="85">
        <f t="shared" si="8"/>
        <v>557.8755492262771</v>
      </c>
      <c r="H34" s="85">
        <f t="shared" si="8"/>
        <v>645.3850526200515</v>
      </c>
      <c r="I34" s="85">
        <f t="shared" si="8"/>
        <v>290.0983235213739</v>
      </c>
      <c r="J34" s="85">
        <f t="shared" si="8"/>
        <v>275.92330214229503</v>
      </c>
      <c r="K34" s="85">
        <f t="shared" si="8"/>
        <v>77.43821008294887</v>
      </c>
      <c r="L34" s="85">
        <f t="shared" si="8"/>
        <v>127.33595629022724</v>
      </c>
      <c r="M34" s="85">
        <f t="shared" si="8"/>
        <v>458.1332160094245</v>
      </c>
      <c r="N34" s="85">
        <f t="shared" si="8"/>
        <v>100.25199710021339</v>
      </c>
      <c r="O34" s="85">
        <f t="shared" si="8"/>
        <v>39.61212904596832</v>
      </c>
      <c r="P34" s="85">
        <f t="shared" si="8"/>
        <v>360.46414150233426</v>
      </c>
      <c r="Q34" s="85">
        <f t="shared" si="8"/>
        <v>296.200416</v>
      </c>
      <c r="R34" s="85">
        <v>250.08860416579216</v>
      </c>
      <c r="S34" s="131">
        <f>SUM(S35:U38)</f>
        <v>166.6634530816414</v>
      </c>
      <c r="T34" s="132"/>
      <c r="U34" s="133"/>
      <c r="V34" s="92"/>
      <c r="W34" s="92">
        <f>SUM(W35:W38)</f>
        <v>4349.112339448866</v>
      </c>
      <c r="X34" s="43"/>
      <c r="Y34" s="20" t="s">
        <v>86</v>
      </c>
      <c r="Z34" s="124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29" customFormat="1" ht="15" customHeight="1">
      <c r="A35" s="21" t="s">
        <v>87</v>
      </c>
      <c r="B35" s="80">
        <v>79.35793326347275</v>
      </c>
      <c r="C35" s="80">
        <v>1.5174084214670711</v>
      </c>
      <c r="D35" s="80">
        <v>39.704732435484416</v>
      </c>
      <c r="E35" s="80">
        <v>30.71276726298599</v>
      </c>
      <c r="F35" s="80">
        <v>2.7208943951685276</v>
      </c>
      <c r="G35" s="80">
        <v>97.79848345252097</v>
      </c>
      <c r="H35" s="80">
        <v>126.07073978227616</v>
      </c>
      <c r="I35" s="80">
        <v>28.43822403416693</v>
      </c>
      <c r="J35" s="80">
        <v>29.044558120241575</v>
      </c>
      <c r="K35" s="80">
        <v>11.035687300928684</v>
      </c>
      <c r="L35" s="80">
        <v>20.56289557563207</v>
      </c>
      <c r="M35" s="80">
        <v>95.87145354155133</v>
      </c>
      <c r="N35" s="80">
        <v>23.310211499459445</v>
      </c>
      <c r="O35" s="80">
        <v>5.4298601355490295</v>
      </c>
      <c r="P35" s="80">
        <v>42.873096061416796</v>
      </c>
      <c r="Q35" s="80">
        <v>46.987937</v>
      </c>
      <c r="R35" s="80">
        <v>37.578687436180346</v>
      </c>
      <c r="S35" s="125">
        <v>27.39071882899563</v>
      </c>
      <c r="T35" s="126"/>
      <c r="U35" s="127"/>
      <c r="V35" s="80"/>
      <c r="W35" s="80">
        <f>SUM(B35:V35)</f>
        <v>746.4062885474978</v>
      </c>
      <c r="X35" s="43"/>
      <c r="Y35" s="18" t="s">
        <v>88</v>
      </c>
      <c r="Z35" s="124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29" customFormat="1" ht="15" customHeight="1">
      <c r="A36" s="21" t="s">
        <v>89</v>
      </c>
      <c r="B36" s="80">
        <v>44.401749500380205</v>
      </c>
      <c r="C36" s="80">
        <v>0.10167303945567933</v>
      </c>
      <c r="D36" s="80">
        <v>2.2349604834503976</v>
      </c>
      <c r="E36" s="80">
        <v>3.6932981593631284</v>
      </c>
      <c r="F36" s="80">
        <v>4.055283918352462</v>
      </c>
      <c r="G36" s="80">
        <v>65.11092697043517</v>
      </c>
      <c r="H36" s="80">
        <v>76.21864205060693</v>
      </c>
      <c r="I36" s="80">
        <v>166.59107806626756</v>
      </c>
      <c r="J36" s="80">
        <v>43.56683718036236</v>
      </c>
      <c r="K36" s="80">
        <v>5.755941890941429</v>
      </c>
      <c r="L36" s="80">
        <v>18.2221042654034</v>
      </c>
      <c r="M36" s="80">
        <v>58.893011771504604</v>
      </c>
      <c r="N36" s="80">
        <v>5.4</v>
      </c>
      <c r="O36" s="80">
        <v>8.003398645570217</v>
      </c>
      <c r="P36" s="80">
        <v>29.75508451678263</v>
      </c>
      <c r="Q36" s="80">
        <v>34.055808999999996</v>
      </c>
      <c r="R36" s="80">
        <v>22.50448091791089</v>
      </c>
      <c r="S36" s="125">
        <v>15.402433254110964</v>
      </c>
      <c r="T36" s="126"/>
      <c r="U36" s="127"/>
      <c r="V36" s="80"/>
      <c r="W36" s="80">
        <f>SUM(B36:V36)</f>
        <v>603.966713630898</v>
      </c>
      <c r="X36" s="43"/>
      <c r="Y36" s="18" t="s">
        <v>90</v>
      </c>
      <c r="Z36" s="124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s="29" customFormat="1" ht="15" customHeight="1">
      <c r="A37" s="21" t="s">
        <v>91</v>
      </c>
      <c r="B37" s="80">
        <v>86.39312806165225</v>
      </c>
      <c r="C37" s="80">
        <v>2.7732033137842738</v>
      </c>
      <c r="D37" s="80">
        <v>209.53475036833066</v>
      </c>
      <c r="E37" s="80">
        <v>28.069799486358832</v>
      </c>
      <c r="F37" s="80">
        <v>41.04961549147211</v>
      </c>
      <c r="G37" s="80">
        <v>304.01629576939894</v>
      </c>
      <c r="H37" s="80">
        <v>337.96820502201723</v>
      </c>
      <c r="I37" s="80">
        <v>67.02052584166384</v>
      </c>
      <c r="J37" s="80">
        <v>139.12446328386505</v>
      </c>
      <c r="K37" s="80">
        <v>50.26457331641808</v>
      </c>
      <c r="L37" s="80">
        <v>65.1464286867862</v>
      </c>
      <c r="M37" s="80">
        <v>219.1383082408366</v>
      </c>
      <c r="N37" s="80">
        <v>62.193999783002255</v>
      </c>
      <c r="O37" s="80">
        <v>21.089442652348264</v>
      </c>
      <c r="P37" s="80">
        <v>238.11711314576456</v>
      </c>
      <c r="Q37" s="80">
        <v>172.9713</v>
      </c>
      <c r="R37" s="80">
        <v>164.88763149940394</v>
      </c>
      <c r="S37" s="125">
        <v>97.8298228019347</v>
      </c>
      <c r="T37" s="126"/>
      <c r="U37" s="127"/>
      <c r="V37" s="80"/>
      <c r="W37" s="80">
        <f>SUM(B37:V37)</f>
        <v>2307.5886067650376</v>
      </c>
      <c r="X37" s="43"/>
      <c r="Y37" s="18" t="s">
        <v>92</v>
      </c>
      <c r="Z37" s="124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s="29" customFormat="1" ht="15" customHeight="1">
      <c r="A38" s="21" t="s">
        <v>93</v>
      </c>
      <c r="B38" s="80">
        <v>79.3932301567692</v>
      </c>
      <c r="C38" s="80">
        <v>1.2537057588797118</v>
      </c>
      <c r="D38" s="80">
        <v>38.16921804256981</v>
      </c>
      <c r="E38" s="80">
        <v>4.052793485830452</v>
      </c>
      <c r="F38" s="80">
        <v>4.4518436150902705</v>
      </c>
      <c r="G38" s="80">
        <v>90.94984303392206</v>
      </c>
      <c r="H38" s="80">
        <v>105.1274657651512</v>
      </c>
      <c r="I38" s="80">
        <v>28.04849557927559</v>
      </c>
      <c r="J38" s="80">
        <v>64.18744355782601</v>
      </c>
      <c r="K38" s="80">
        <v>10.38200757466067</v>
      </c>
      <c r="L38" s="80">
        <v>23.40452776240558</v>
      </c>
      <c r="M38" s="80">
        <v>84.23044245553197</v>
      </c>
      <c r="N38" s="80">
        <v>9.34778581775168</v>
      </c>
      <c r="O38" s="80">
        <v>5.08942761250081</v>
      </c>
      <c r="P38" s="80">
        <v>49.718847778370275</v>
      </c>
      <c r="Q38" s="80">
        <v>42.18537</v>
      </c>
      <c r="R38" s="80">
        <v>25.11780431229697</v>
      </c>
      <c r="S38" s="125">
        <v>26.0404781966001</v>
      </c>
      <c r="T38" s="126"/>
      <c r="U38" s="127"/>
      <c r="V38" s="80"/>
      <c r="W38" s="80">
        <f>SUM(B38:V38)</f>
        <v>691.1507305054324</v>
      </c>
      <c r="X38" s="43"/>
      <c r="Y38" s="18" t="s">
        <v>94</v>
      </c>
      <c r="Z38" s="124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s="29" customFormat="1" ht="15" customHeight="1">
      <c r="A39" s="19" t="s">
        <v>95</v>
      </c>
      <c r="B39" s="85">
        <f>SUM(B40:B43)</f>
        <v>122.95818167015885</v>
      </c>
      <c r="C39" s="85">
        <f aca="true" t="shared" si="9" ref="C39:Q39">SUM(C40:C43)</f>
        <v>5.26808694447639</v>
      </c>
      <c r="D39" s="85">
        <f t="shared" si="9"/>
        <v>91.3939326000474</v>
      </c>
      <c r="E39" s="85">
        <f t="shared" si="9"/>
        <v>16.566343816437975</v>
      </c>
      <c r="F39" s="85">
        <f t="shared" si="9"/>
        <v>25.469392738582833</v>
      </c>
      <c r="G39" s="85">
        <f t="shared" si="9"/>
        <v>399.4705974759501</v>
      </c>
      <c r="H39" s="85">
        <f t="shared" si="9"/>
        <v>483.61812930614434</v>
      </c>
      <c r="I39" s="85">
        <f t="shared" si="9"/>
        <v>530.4397036202555</v>
      </c>
      <c r="J39" s="85">
        <f t="shared" si="9"/>
        <v>861.8243751520881</v>
      </c>
      <c r="K39" s="85">
        <f t="shared" si="9"/>
        <v>56.6288058404464</v>
      </c>
      <c r="L39" s="85">
        <f t="shared" si="9"/>
        <v>80.7313513515438</v>
      </c>
      <c r="M39" s="85">
        <f t="shared" si="9"/>
        <v>370.00993095772424</v>
      </c>
      <c r="N39" s="85">
        <f t="shared" si="9"/>
        <v>78.4829435804327</v>
      </c>
      <c r="O39" s="85">
        <f t="shared" si="9"/>
        <v>68.71550456248453</v>
      </c>
      <c r="P39" s="85">
        <f t="shared" si="9"/>
        <v>217.90260151852337</v>
      </c>
      <c r="Q39" s="85">
        <f t="shared" si="9"/>
        <v>161.843243</v>
      </c>
      <c r="R39" s="85">
        <v>107.73448106431941</v>
      </c>
      <c r="S39" s="131">
        <f>SUM(S40:U43)</f>
        <v>153.12089783525448</v>
      </c>
      <c r="T39" s="132"/>
      <c r="U39" s="133"/>
      <c r="V39" s="92"/>
      <c r="W39" s="92">
        <f>SUM(W40:W43)</f>
        <v>3832.1785030348706</v>
      </c>
      <c r="X39" s="43"/>
      <c r="Y39" s="20" t="s">
        <v>96</v>
      </c>
      <c r="Z39" s="124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s="29" customFormat="1" ht="15" customHeight="1">
      <c r="A40" s="21" t="s">
        <v>97</v>
      </c>
      <c r="B40" s="80">
        <v>28.674327016740452</v>
      </c>
      <c r="C40" s="80">
        <v>0.7646030347513352</v>
      </c>
      <c r="D40" s="80">
        <v>3.32846046247763</v>
      </c>
      <c r="E40" s="80">
        <v>3.2187809398190614</v>
      </c>
      <c r="F40" s="80">
        <v>6.571540004436558</v>
      </c>
      <c r="G40" s="80">
        <v>118.38529472858512</v>
      </c>
      <c r="H40" s="80">
        <v>113.99089686382294</v>
      </c>
      <c r="I40" s="80">
        <v>108.64746724201407</v>
      </c>
      <c r="J40" s="80">
        <v>242.3881055115248</v>
      </c>
      <c r="K40" s="80">
        <f>33.1747474627173-2.419</f>
        <v>30.7557474627173</v>
      </c>
      <c r="L40" s="80">
        <v>14.734437324473541</v>
      </c>
      <c r="M40" s="80">
        <v>69.78721699470051</v>
      </c>
      <c r="N40" s="80">
        <v>16.089227592425143</v>
      </c>
      <c r="O40" s="80">
        <v>14.368427718643044</v>
      </c>
      <c r="P40" s="80">
        <v>37.6277470459985</v>
      </c>
      <c r="Q40" s="80">
        <v>27.38837</v>
      </c>
      <c r="R40" s="80">
        <v>16.014089828105334</v>
      </c>
      <c r="S40" s="125">
        <v>41.57013804208432</v>
      </c>
      <c r="T40" s="126"/>
      <c r="U40" s="127"/>
      <c r="V40" s="80"/>
      <c r="W40" s="80">
        <f aca="true" t="shared" si="10" ref="W40:W60">SUM(B40:V40)</f>
        <v>894.3048778133196</v>
      </c>
      <c r="X40" s="43"/>
      <c r="Y40" s="18" t="s">
        <v>98</v>
      </c>
      <c r="Z40" s="124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s="29" customFormat="1" ht="15" customHeight="1">
      <c r="A41" s="21" t="s">
        <v>99</v>
      </c>
      <c r="B41" s="80">
        <v>45.73563646825091</v>
      </c>
      <c r="C41" s="80">
        <v>2.33729503103934</v>
      </c>
      <c r="D41" s="80">
        <v>24.368665283017368</v>
      </c>
      <c r="E41" s="80">
        <v>6.048307063821527</v>
      </c>
      <c r="F41" s="80">
        <v>16.18388445879156</v>
      </c>
      <c r="G41" s="80">
        <v>124.34483068885855</v>
      </c>
      <c r="H41" s="80">
        <v>248.7628776978753</v>
      </c>
      <c r="I41" s="80">
        <v>192.3037710740653</v>
      </c>
      <c r="J41" s="80">
        <v>430.91218757604406</v>
      </c>
      <c r="K41" s="80">
        <f>23.4540583777291-2.53</f>
        <v>20.9240583777291</v>
      </c>
      <c r="L41" s="80">
        <v>42.051320068265014</v>
      </c>
      <c r="M41" s="80">
        <v>189.1290058623085</v>
      </c>
      <c r="N41" s="80">
        <v>45</v>
      </c>
      <c r="O41" s="80">
        <v>37.34898462896055</v>
      </c>
      <c r="P41" s="80">
        <v>153.01606263672213</v>
      </c>
      <c r="Q41" s="80">
        <v>90.85919600000001</v>
      </c>
      <c r="R41" s="80">
        <v>58.22254228858757</v>
      </c>
      <c r="S41" s="125">
        <v>84.50503457103008</v>
      </c>
      <c r="T41" s="126"/>
      <c r="U41" s="127"/>
      <c r="V41" s="80"/>
      <c r="W41" s="80">
        <f t="shared" si="10"/>
        <v>1812.0536597753674</v>
      </c>
      <c r="X41" s="43"/>
      <c r="Y41" s="18" t="s">
        <v>100</v>
      </c>
      <c r="Z41" s="124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s="29" customFormat="1" ht="15" customHeight="1">
      <c r="A42" s="21" t="s">
        <v>101</v>
      </c>
      <c r="B42" s="80">
        <v>42.188649831171674</v>
      </c>
      <c r="C42" s="80">
        <v>2.1661888786857144</v>
      </c>
      <c r="D42" s="80">
        <v>60.88318351030497</v>
      </c>
      <c r="E42" s="80">
        <v>3.5667389211255536</v>
      </c>
      <c r="F42" s="80">
        <v>2.7032854022179706</v>
      </c>
      <c r="G42" s="80">
        <v>110.50668641073737</v>
      </c>
      <c r="H42" s="80">
        <v>77.52122558288826</v>
      </c>
      <c r="I42" s="80">
        <v>206.54304957470185</v>
      </c>
      <c r="J42" s="80">
        <v>121.1940527557624</v>
      </c>
      <c r="K42" s="99">
        <v>2.419</v>
      </c>
      <c r="L42" s="80">
        <v>13.973415307558954</v>
      </c>
      <c r="M42" s="80">
        <v>76.72899734093878</v>
      </c>
      <c r="N42" s="80">
        <v>9.993715988007548</v>
      </c>
      <c r="O42" s="80">
        <v>10.98207190587781</v>
      </c>
      <c r="P42" s="80">
        <v>15.927890790478209</v>
      </c>
      <c r="Q42" s="80">
        <v>25.852135999999998</v>
      </c>
      <c r="R42" s="80">
        <v>20.390073845932125</v>
      </c>
      <c r="S42" s="125">
        <v>15.847430844079945</v>
      </c>
      <c r="T42" s="126"/>
      <c r="U42" s="127"/>
      <c r="V42" s="80"/>
      <c r="W42" s="80">
        <f t="shared" si="10"/>
        <v>819.387792890469</v>
      </c>
      <c r="X42" s="43"/>
      <c r="Y42" s="18" t="s">
        <v>102</v>
      </c>
      <c r="Z42" s="124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s="29" customFormat="1" ht="15" customHeight="1">
      <c r="A43" s="21" t="s">
        <v>103</v>
      </c>
      <c r="B43" s="80">
        <v>6.359568353995809</v>
      </c>
      <c r="C43" s="80">
        <v>0</v>
      </c>
      <c r="D43" s="80">
        <v>2.8136233442474476</v>
      </c>
      <c r="E43" s="80">
        <v>3.7325168916718328</v>
      </c>
      <c r="F43" s="80">
        <v>0.010682873136744929</v>
      </c>
      <c r="G43" s="80">
        <v>46.23378564776908</v>
      </c>
      <c r="H43" s="80">
        <v>43.34312916155778</v>
      </c>
      <c r="I43" s="80">
        <v>22.94541572947422</v>
      </c>
      <c r="J43" s="80">
        <v>67.33002930875688</v>
      </c>
      <c r="K43" s="99">
        <v>2.53</v>
      </c>
      <c r="L43" s="80">
        <v>9.97217865124628</v>
      </c>
      <c r="M43" s="80">
        <v>34.36471075977647</v>
      </c>
      <c r="N43" s="80">
        <v>7.4</v>
      </c>
      <c r="O43" s="80">
        <v>6.016020309003124</v>
      </c>
      <c r="P43" s="80">
        <v>11.33090104532455</v>
      </c>
      <c r="Q43" s="80">
        <v>17.743541</v>
      </c>
      <c r="R43" s="80">
        <v>13.10777510169438</v>
      </c>
      <c r="S43" s="125">
        <v>11.198294378060112</v>
      </c>
      <c r="T43" s="126"/>
      <c r="U43" s="127"/>
      <c r="V43" s="80"/>
      <c r="W43" s="80">
        <f t="shared" si="10"/>
        <v>306.43217255571466</v>
      </c>
      <c r="X43" s="43"/>
      <c r="Y43" s="18" t="s">
        <v>104</v>
      </c>
      <c r="Z43" s="124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s="29" customFormat="1" ht="15" customHeight="1">
      <c r="A44" s="19" t="s">
        <v>105</v>
      </c>
      <c r="B44" s="85">
        <f>SUM(B45:B47)</f>
        <v>782.2673205807009</v>
      </c>
      <c r="C44" s="85">
        <f aca="true" t="shared" si="11" ref="C44:Q44">SUM(C45:C47)</f>
        <v>13.543173546758553</v>
      </c>
      <c r="D44" s="85">
        <f t="shared" si="11"/>
        <v>994.5439900128349</v>
      </c>
      <c r="E44" s="85">
        <f t="shared" si="11"/>
        <v>117.72447474589586</v>
      </c>
      <c r="F44" s="85">
        <f t="shared" si="11"/>
        <v>25.895684603912095</v>
      </c>
      <c r="G44" s="85">
        <f t="shared" si="11"/>
        <v>1000.0918693207351</v>
      </c>
      <c r="H44" s="85">
        <f t="shared" si="11"/>
        <v>1192.235119236472</v>
      </c>
      <c r="I44" s="85">
        <f t="shared" si="11"/>
        <v>887.8547997415665</v>
      </c>
      <c r="J44" s="85">
        <f t="shared" si="11"/>
        <v>413.1192304736694</v>
      </c>
      <c r="K44" s="85">
        <f t="shared" si="11"/>
        <v>262.8022147853399</v>
      </c>
      <c r="L44" s="85">
        <f t="shared" si="11"/>
        <v>277.8667354774952</v>
      </c>
      <c r="M44" s="85">
        <f t="shared" si="11"/>
        <v>995.6137062328348</v>
      </c>
      <c r="N44" s="85">
        <f t="shared" si="11"/>
        <v>218.50842845104643</v>
      </c>
      <c r="O44" s="85">
        <f t="shared" si="11"/>
        <v>62.790268383214375</v>
      </c>
      <c r="P44" s="85">
        <f t="shared" si="11"/>
        <v>803.9120350597459</v>
      </c>
      <c r="Q44" s="85">
        <f t="shared" si="11"/>
        <v>640.102291</v>
      </c>
      <c r="R44" s="85">
        <v>409.24834196503184</v>
      </c>
      <c r="S44" s="131">
        <f>SUM(S45:U47)</f>
        <v>402.2350972660772</v>
      </c>
      <c r="T44" s="132"/>
      <c r="U44" s="133"/>
      <c r="V44" s="92"/>
      <c r="W44" s="92">
        <f>SUM(W45:W47)</f>
        <v>9500.35478088333</v>
      </c>
      <c r="X44" s="43"/>
      <c r="Y44" s="20" t="s">
        <v>106</v>
      </c>
      <c r="Z44" s="124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s="29" customFormat="1" ht="15" customHeight="1">
      <c r="A45" s="21" t="s">
        <v>107</v>
      </c>
      <c r="B45" s="80">
        <v>225.13926870539967</v>
      </c>
      <c r="C45" s="80">
        <v>6.394167744789917</v>
      </c>
      <c r="D45" s="80">
        <v>140.0047505242651</v>
      </c>
      <c r="E45" s="80">
        <v>77.62199792234622</v>
      </c>
      <c r="F45" s="80">
        <v>9.290410412836627</v>
      </c>
      <c r="G45" s="80">
        <v>272.3697761333121</v>
      </c>
      <c r="H45" s="80">
        <v>329.0779926956121</v>
      </c>
      <c r="I45" s="80">
        <v>341.45993453288946</v>
      </c>
      <c r="J45" s="80">
        <v>103.27980761841737</v>
      </c>
      <c r="K45" s="80">
        <v>19.14803110213541</v>
      </c>
      <c r="L45" s="80">
        <v>73.89739298186282</v>
      </c>
      <c r="M45" s="80">
        <v>255.0306987168708</v>
      </c>
      <c r="N45" s="80">
        <v>42.13</v>
      </c>
      <c r="O45" s="80">
        <v>12.981967973457547</v>
      </c>
      <c r="P45" s="80">
        <v>164.23628848482488</v>
      </c>
      <c r="Q45" s="80">
        <v>181.360653</v>
      </c>
      <c r="R45" s="80">
        <v>109.74551173940662</v>
      </c>
      <c r="S45" s="125">
        <v>137.65065015270173</v>
      </c>
      <c r="T45" s="126"/>
      <c r="U45" s="127"/>
      <c r="V45" s="80"/>
      <c r="W45" s="80">
        <f t="shared" si="10"/>
        <v>2500.819300441129</v>
      </c>
      <c r="X45" s="43"/>
      <c r="Y45" s="18" t="s">
        <v>108</v>
      </c>
      <c r="Z45" s="124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s="29" customFormat="1" ht="15" customHeight="1">
      <c r="A46" s="21" t="s">
        <v>109</v>
      </c>
      <c r="B46" s="80">
        <v>221.48759574910554</v>
      </c>
      <c r="C46" s="80">
        <v>4.520292336145208</v>
      </c>
      <c r="D46" s="80">
        <v>801.9446867397913</v>
      </c>
      <c r="E46" s="80">
        <v>33.18241993483347</v>
      </c>
      <c r="F46" s="80">
        <v>11.66797873586245</v>
      </c>
      <c r="G46" s="80">
        <v>569.0813511603565</v>
      </c>
      <c r="H46" s="80">
        <v>621.3624808250704</v>
      </c>
      <c r="I46" s="80">
        <v>346.16467472378196</v>
      </c>
      <c r="J46" s="80">
        <v>232.37956714143905</v>
      </c>
      <c r="K46" s="80">
        <v>188.76378862713565</v>
      </c>
      <c r="L46" s="80">
        <v>153.03948047899289</v>
      </c>
      <c r="M46" s="80">
        <v>558.6786412684557</v>
      </c>
      <c r="N46" s="80">
        <v>150.65317493780844</v>
      </c>
      <c r="O46" s="80">
        <v>40.223616176937625</v>
      </c>
      <c r="P46" s="80">
        <v>519.2190658910534</v>
      </c>
      <c r="Q46" s="80">
        <v>357.872923</v>
      </c>
      <c r="R46" s="80">
        <v>233.20669029345254</v>
      </c>
      <c r="S46" s="125">
        <v>191.58223281068842</v>
      </c>
      <c r="T46" s="126"/>
      <c r="U46" s="127"/>
      <c r="V46" s="80"/>
      <c r="W46" s="80">
        <f t="shared" si="10"/>
        <v>5235.03066083091</v>
      </c>
      <c r="X46" s="43"/>
      <c r="Y46" s="18" t="s">
        <v>110</v>
      </c>
      <c r="Z46" s="124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s="29" customFormat="1" ht="15" customHeight="1">
      <c r="A47" s="21" t="s">
        <v>111</v>
      </c>
      <c r="B47" s="80">
        <v>335.64045612619566</v>
      </c>
      <c r="C47" s="80">
        <v>2.6287134658234277</v>
      </c>
      <c r="D47" s="80">
        <v>52.59455274877843</v>
      </c>
      <c r="E47" s="80">
        <v>6.920056888716169</v>
      </c>
      <c r="F47" s="80">
        <v>4.937295455213016</v>
      </c>
      <c r="G47" s="80">
        <v>158.6407420270665</v>
      </c>
      <c r="H47" s="80">
        <v>241.79464571578941</v>
      </c>
      <c r="I47" s="80">
        <v>200.23019048489505</v>
      </c>
      <c r="J47" s="80">
        <v>77.45985571381303</v>
      </c>
      <c r="K47" s="80">
        <v>54.89039505606885</v>
      </c>
      <c r="L47" s="80">
        <v>50.92986201663949</v>
      </c>
      <c r="M47" s="80">
        <v>181.90436624750825</v>
      </c>
      <c r="N47" s="80">
        <v>25.725253513238</v>
      </c>
      <c r="O47" s="80">
        <v>9.584684232819209</v>
      </c>
      <c r="P47" s="80">
        <v>120.4566806838676</v>
      </c>
      <c r="Q47" s="80">
        <v>100.868715</v>
      </c>
      <c r="R47" s="80">
        <v>66.29613993217268</v>
      </c>
      <c r="S47" s="125">
        <v>73.00221430268712</v>
      </c>
      <c r="T47" s="126"/>
      <c r="U47" s="127"/>
      <c r="V47" s="80"/>
      <c r="W47" s="80">
        <f t="shared" si="10"/>
        <v>1764.5048196112919</v>
      </c>
      <c r="X47" s="43"/>
      <c r="Y47" s="18" t="s">
        <v>112</v>
      </c>
      <c r="Z47" s="124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s="29" customFormat="1" ht="15" customHeight="1">
      <c r="A48" s="19" t="s">
        <v>113</v>
      </c>
      <c r="B48" s="85">
        <f>SUM(B49:B53)</f>
        <v>657.3072132724024</v>
      </c>
      <c r="C48" s="85">
        <f aca="true" t="shared" si="12" ref="C48:Q48">SUM(C49:C53)</f>
        <v>81.67178666968668</v>
      </c>
      <c r="D48" s="85">
        <f t="shared" si="12"/>
        <v>2380.9933230399624</v>
      </c>
      <c r="E48" s="85">
        <f t="shared" si="12"/>
        <v>180.52509622561038</v>
      </c>
      <c r="F48" s="85">
        <f t="shared" si="12"/>
        <v>42.52023108501649</v>
      </c>
      <c r="G48" s="85">
        <f t="shared" si="12"/>
        <v>813.8710169816088</v>
      </c>
      <c r="H48" s="85">
        <f t="shared" si="12"/>
        <v>959.7363380739304</v>
      </c>
      <c r="I48" s="85">
        <f t="shared" si="12"/>
        <v>661.9119154583082</v>
      </c>
      <c r="J48" s="85">
        <f t="shared" si="12"/>
        <v>408.6190943529422</v>
      </c>
      <c r="K48" s="85">
        <f t="shared" si="12"/>
        <v>134.13179397162315</v>
      </c>
      <c r="L48" s="85">
        <f t="shared" si="12"/>
        <v>184.88341940210455</v>
      </c>
      <c r="M48" s="85">
        <f t="shared" si="12"/>
        <v>743.8186724531153</v>
      </c>
      <c r="N48" s="85">
        <f t="shared" si="12"/>
        <v>159.2931959181687</v>
      </c>
      <c r="O48" s="85">
        <f t="shared" si="12"/>
        <v>46.98128988422658</v>
      </c>
      <c r="P48" s="85">
        <f t="shared" si="12"/>
        <v>684.7572564040233</v>
      </c>
      <c r="Q48" s="85">
        <f t="shared" si="12"/>
        <v>344.511557</v>
      </c>
      <c r="R48" s="85">
        <v>270.8299242978384</v>
      </c>
      <c r="S48" s="131">
        <f>SUM(S49:U53)</f>
        <v>239.3650634114503</v>
      </c>
      <c r="T48" s="132"/>
      <c r="U48" s="133"/>
      <c r="V48" s="92"/>
      <c r="W48" s="92">
        <f>SUM(W49:W53)</f>
        <v>8995.72818790202</v>
      </c>
      <c r="X48" s="94">
        <f>SUM(X49:X53)</f>
        <v>0</v>
      </c>
      <c r="Y48" s="20" t="s">
        <v>114</v>
      </c>
      <c r="Z48" s="124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s="29" customFormat="1" ht="15" customHeight="1">
      <c r="A49" s="21" t="s">
        <v>115</v>
      </c>
      <c r="B49" s="80">
        <v>233.17007686099717</v>
      </c>
      <c r="C49" s="80">
        <v>24.7815855422425</v>
      </c>
      <c r="D49" s="80">
        <v>1561.9783910946896</v>
      </c>
      <c r="E49" s="80">
        <v>22.223183882109215</v>
      </c>
      <c r="F49" s="80">
        <v>10.129141903867515</v>
      </c>
      <c r="G49" s="80">
        <v>369.9248597046378</v>
      </c>
      <c r="H49" s="80">
        <v>189.2479622221249</v>
      </c>
      <c r="I49" s="80">
        <v>71.0553002820022</v>
      </c>
      <c r="J49" s="80">
        <v>40.86190943529423</v>
      </c>
      <c r="K49" s="80">
        <v>26.631009210786875</v>
      </c>
      <c r="L49" s="80">
        <v>40.64061922726315</v>
      </c>
      <c r="M49" s="80">
        <v>163.78001286660435</v>
      </c>
      <c r="N49" s="80">
        <v>23.0976066479211</v>
      </c>
      <c r="O49" s="80">
        <v>19.86637106178242</v>
      </c>
      <c r="P49" s="80">
        <v>130.1168756222023</v>
      </c>
      <c r="Q49" s="80">
        <v>79.335474</v>
      </c>
      <c r="R49" s="80">
        <v>45.650592503858604</v>
      </c>
      <c r="S49" s="125">
        <v>30.18548063535101</v>
      </c>
      <c r="T49" s="126"/>
      <c r="U49" s="127"/>
      <c r="V49" s="80"/>
      <c r="W49" s="80">
        <f t="shared" si="10"/>
        <v>3082.676452703735</v>
      </c>
      <c r="X49" s="43"/>
      <c r="Y49" s="18" t="s">
        <v>116</v>
      </c>
      <c r="Z49" s="124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s="29" customFormat="1" ht="15" customHeight="1">
      <c r="A50" s="21" t="s">
        <v>117</v>
      </c>
      <c r="B50" s="80">
        <v>165.87999742591282</v>
      </c>
      <c r="C50" s="80">
        <v>22.269064026404298</v>
      </c>
      <c r="D50" s="80">
        <v>494.20699303969195</v>
      </c>
      <c r="E50" s="80">
        <v>120.56150388655168</v>
      </c>
      <c r="F50" s="80">
        <v>16.911296677557168</v>
      </c>
      <c r="G50" s="80">
        <v>287.66096342301785</v>
      </c>
      <c r="H50" s="80">
        <v>431.37014676500246</v>
      </c>
      <c r="I50" s="80">
        <v>325.4987509362443</v>
      </c>
      <c r="J50" s="80">
        <v>198.67342173712018</v>
      </c>
      <c r="K50" s="80">
        <f>52.391925944913-0.87</f>
        <v>51.521925944913</v>
      </c>
      <c r="L50" s="80">
        <v>70.00640369906294</v>
      </c>
      <c r="M50" s="80">
        <v>279.58539123535036</v>
      </c>
      <c r="N50" s="80">
        <v>66.63</v>
      </c>
      <c r="O50" s="80">
        <v>5.1210734415339205</v>
      </c>
      <c r="P50" s="80">
        <v>255.8816427710586</v>
      </c>
      <c r="Q50" s="80">
        <v>124.667847</v>
      </c>
      <c r="R50" s="80">
        <v>100.58234011587791</v>
      </c>
      <c r="S50" s="125">
        <v>108.3104112832097</v>
      </c>
      <c r="T50" s="126"/>
      <c r="U50" s="127"/>
      <c r="V50" s="80"/>
      <c r="W50" s="80">
        <f t="shared" si="10"/>
        <v>3125.33917340851</v>
      </c>
      <c r="X50" s="43"/>
      <c r="Y50" s="18" t="s">
        <v>118</v>
      </c>
      <c r="Z50" s="124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 s="29" customFormat="1" ht="15" customHeight="1">
      <c r="A51" s="21" t="s">
        <v>119</v>
      </c>
      <c r="B51" s="80">
        <v>9.26562193260534</v>
      </c>
      <c r="C51" s="80">
        <v>0</v>
      </c>
      <c r="D51" s="80">
        <v>3.4531578285070514</v>
      </c>
      <c r="E51" s="80">
        <v>0.6151552454944453</v>
      </c>
      <c r="F51" s="80">
        <v>2.498346230899035</v>
      </c>
      <c r="G51" s="80">
        <v>12.084712850639116</v>
      </c>
      <c r="H51" s="80">
        <v>15.02464919903444</v>
      </c>
      <c r="I51" s="80">
        <v>9.332019345459528</v>
      </c>
      <c r="J51" s="80">
        <v>14.09031359837732</v>
      </c>
      <c r="K51" s="99">
        <v>0.87</v>
      </c>
      <c r="L51" s="80">
        <v>5.682538851205555</v>
      </c>
      <c r="M51" s="80">
        <v>35.46412432143768</v>
      </c>
      <c r="N51" s="80">
        <v>7.1303204654474746</v>
      </c>
      <c r="O51" s="80">
        <v>1.552799074028151</v>
      </c>
      <c r="P51" s="80">
        <v>30.439142923038116</v>
      </c>
      <c r="Q51" s="80">
        <v>14.945804</v>
      </c>
      <c r="R51" s="80">
        <v>13.803177550695557</v>
      </c>
      <c r="S51" s="125">
        <v>21.572284014223108</v>
      </c>
      <c r="T51" s="126"/>
      <c r="U51" s="127"/>
      <c r="V51" s="80"/>
      <c r="W51" s="80">
        <f t="shared" si="10"/>
        <v>197.8241674310919</v>
      </c>
      <c r="X51" s="43"/>
      <c r="Y51" s="18" t="s">
        <v>120</v>
      </c>
      <c r="Z51" s="124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 s="29" customFormat="1" ht="15" customHeight="1">
      <c r="A52" s="21" t="s">
        <v>121</v>
      </c>
      <c r="B52" s="80">
        <v>217.77807912116018</v>
      </c>
      <c r="C52" s="80">
        <v>12.387749543910093</v>
      </c>
      <c r="D52" s="80">
        <v>313.62241222958573</v>
      </c>
      <c r="E52" s="80">
        <v>34.78915017121806</v>
      </c>
      <c r="F52" s="80">
        <v>12.630650920452956</v>
      </c>
      <c r="G52" s="80">
        <v>118.31859829937967</v>
      </c>
      <c r="H52" s="80">
        <v>282.5998660805804</v>
      </c>
      <c r="I52" s="80">
        <v>220.51407737357812</v>
      </c>
      <c r="J52" s="80">
        <v>112.72250878701855</v>
      </c>
      <c r="K52" s="80">
        <v>41.42293861511044</v>
      </c>
      <c r="L52" s="80">
        <v>55.55235742057741</v>
      </c>
      <c r="M52" s="80">
        <v>209.41947504263564</v>
      </c>
      <c r="N52" s="80">
        <v>45.54620326187326</v>
      </c>
      <c r="O52" s="80">
        <v>16.263048307463897</v>
      </c>
      <c r="P52" s="80">
        <v>203.64846290058966</v>
      </c>
      <c r="Q52" s="80">
        <v>104.39534500000002</v>
      </c>
      <c r="R52" s="80">
        <v>91.07253417721856</v>
      </c>
      <c r="S52" s="125">
        <v>57.371338089242435</v>
      </c>
      <c r="T52" s="126"/>
      <c r="U52" s="127"/>
      <c r="V52" s="80"/>
      <c r="W52" s="80">
        <f t="shared" si="10"/>
        <v>2150.054795341595</v>
      </c>
      <c r="X52" s="43"/>
      <c r="Y52" s="18" t="s">
        <v>122</v>
      </c>
      <c r="Z52" s="124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s="29" customFormat="1" ht="15" customHeight="1">
      <c r="A53" s="21" t="s">
        <v>123</v>
      </c>
      <c r="B53" s="80">
        <v>31.213437931726844</v>
      </c>
      <c r="C53" s="80">
        <v>22.233387557129785</v>
      </c>
      <c r="D53" s="80">
        <v>7.732368847488037</v>
      </c>
      <c r="E53" s="80">
        <v>2.336103040237004</v>
      </c>
      <c r="F53" s="80">
        <v>0.3507953522398208</v>
      </c>
      <c r="G53" s="80">
        <v>25.88188270393442</v>
      </c>
      <c r="H53" s="80">
        <v>41.49371380718807</v>
      </c>
      <c r="I53" s="80">
        <v>35.51176752102407</v>
      </c>
      <c r="J53" s="80">
        <v>42.270940795131956</v>
      </c>
      <c r="K53" s="80">
        <v>13.685920200812838</v>
      </c>
      <c r="L53" s="80">
        <v>13.001500203995512</v>
      </c>
      <c r="M53" s="80">
        <v>55.56966898708717</v>
      </c>
      <c r="N53" s="80">
        <v>16.889065542926847</v>
      </c>
      <c r="O53" s="80">
        <v>4.177997999418189</v>
      </c>
      <c r="P53" s="80">
        <v>64.67113218713456</v>
      </c>
      <c r="Q53" s="80">
        <v>21.167087</v>
      </c>
      <c r="R53" s="80">
        <v>19.721279950187668</v>
      </c>
      <c r="S53" s="125">
        <v>21.92554938942405</v>
      </c>
      <c r="T53" s="126"/>
      <c r="U53" s="127"/>
      <c r="V53" s="80"/>
      <c r="W53" s="80">
        <f t="shared" si="10"/>
        <v>439.83359901708684</v>
      </c>
      <c r="X53" s="43"/>
      <c r="Y53" s="18" t="s">
        <v>124</v>
      </c>
      <c r="Z53" s="124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s="29" customFormat="1" ht="15" customHeight="1">
      <c r="A54" s="19" t="s">
        <v>125</v>
      </c>
      <c r="B54" s="85">
        <f>SUM(B55:B59)</f>
        <v>658.0978125205468</v>
      </c>
      <c r="C54" s="85">
        <f aca="true" t="shared" si="13" ref="C54:Q54">SUM(C55:C59)</f>
        <v>108.37844931517674</v>
      </c>
      <c r="D54" s="85">
        <f t="shared" si="13"/>
        <v>1175.2414931179683</v>
      </c>
      <c r="E54" s="85">
        <f t="shared" si="13"/>
        <v>365.76814411621285</v>
      </c>
      <c r="F54" s="85">
        <f t="shared" si="13"/>
        <v>43.23608043706506</v>
      </c>
      <c r="G54" s="85">
        <f t="shared" si="13"/>
        <v>807.6909974615382</v>
      </c>
      <c r="H54" s="85">
        <f t="shared" si="13"/>
        <v>1207.14737040686</v>
      </c>
      <c r="I54" s="85">
        <f t="shared" si="13"/>
        <v>394.133911030965</v>
      </c>
      <c r="J54" s="85">
        <f t="shared" si="13"/>
        <v>513.0355546467725</v>
      </c>
      <c r="K54" s="85">
        <f t="shared" si="13"/>
        <v>186.41273875980647</v>
      </c>
      <c r="L54" s="85">
        <f t="shared" si="13"/>
        <v>214.42027842799146</v>
      </c>
      <c r="M54" s="85">
        <f t="shared" si="13"/>
        <v>987.0912457504729</v>
      </c>
      <c r="N54" s="85">
        <f t="shared" si="13"/>
        <v>199.03580214501093</v>
      </c>
      <c r="O54" s="85">
        <f t="shared" si="13"/>
        <v>89.29048958767349</v>
      </c>
      <c r="P54" s="85">
        <f t="shared" si="13"/>
        <v>615.0914024458489</v>
      </c>
      <c r="Q54" s="85">
        <f t="shared" si="13"/>
        <v>393.596292</v>
      </c>
      <c r="R54" s="85">
        <v>316.655671803432</v>
      </c>
      <c r="S54" s="131">
        <f>SUM(S55:U59)</f>
        <v>348.7211902882399</v>
      </c>
      <c r="T54" s="132"/>
      <c r="U54" s="133"/>
      <c r="V54" s="92"/>
      <c r="W54" s="92">
        <f>SUM(W55:W59)</f>
        <v>8623.044924261581</v>
      </c>
      <c r="X54" s="43"/>
      <c r="Y54" s="20" t="s">
        <v>126</v>
      </c>
      <c r="Z54" s="124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s="29" customFormat="1" ht="15" customHeight="1">
      <c r="A55" s="21" t="s">
        <v>127</v>
      </c>
      <c r="B55" s="80">
        <v>149.85765527021007</v>
      </c>
      <c r="C55" s="80">
        <v>2.378194099793218</v>
      </c>
      <c r="D55" s="80">
        <v>61.20722251028749</v>
      </c>
      <c r="E55" s="80">
        <v>9.538240347396734</v>
      </c>
      <c r="F55" s="80">
        <v>6.892334205613488</v>
      </c>
      <c r="G55" s="80">
        <v>140.41087666413907</v>
      </c>
      <c r="H55" s="80">
        <v>261.5677802713037</v>
      </c>
      <c r="I55" s="80">
        <v>81.11253623659225</v>
      </c>
      <c r="J55" s="80">
        <v>138.65825801264123</v>
      </c>
      <c r="K55" s="80">
        <v>28.955125626388547</v>
      </c>
      <c r="L55" s="80">
        <v>37.21938023317184</v>
      </c>
      <c r="M55" s="80">
        <v>144.39624259754322</v>
      </c>
      <c r="N55" s="80">
        <v>56.911328115789665</v>
      </c>
      <c r="O55" s="80">
        <v>13.65768073387755</v>
      </c>
      <c r="P55" s="80">
        <v>80.91052590819473</v>
      </c>
      <c r="Q55" s="80">
        <v>71.440213</v>
      </c>
      <c r="R55" s="80">
        <v>42.756606575325584</v>
      </c>
      <c r="S55" s="125">
        <v>78.80554381931738</v>
      </c>
      <c r="T55" s="126"/>
      <c r="U55" s="127"/>
      <c r="V55" s="80"/>
      <c r="W55" s="80">
        <f t="shared" si="10"/>
        <v>1406.675744227586</v>
      </c>
      <c r="X55" s="43"/>
      <c r="Y55" s="18" t="s">
        <v>128</v>
      </c>
      <c r="Z55" s="124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 s="29" customFormat="1" ht="15" customHeight="1">
      <c r="A56" s="21" t="s">
        <v>129</v>
      </c>
      <c r="B56" s="80">
        <v>92.06992548551779</v>
      </c>
      <c r="C56" s="80">
        <v>91.3015373521249</v>
      </c>
      <c r="D56" s="80">
        <v>35.750424331261165</v>
      </c>
      <c r="E56" s="80">
        <v>347.06350891344505</v>
      </c>
      <c r="F56" s="80">
        <v>5.083629390507694</v>
      </c>
      <c r="G56" s="80">
        <v>99.69701629877012</v>
      </c>
      <c r="H56" s="80">
        <v>147.09100064012142</v>
      </c>
      <c r="I56" s="80">
        <v>53.664828793395635</v>
      </c>
      <c r="J56" s="80">
        <v>55.46330320505649</v>
      </c>
      <c r="K56" s="80">
        <v>34.145170350680516</v>
      </c>
      <c r="L56" s="80">
        <v>30.37729109666322</v>
      </c>
      <c r="M56" s="80">
        <v>150.24339147121756</v>
      </c>
      <c r="N56" s="80">
        <v>21.387873667483237</v>
      </c>
      <c r="O56" s="80">
        <v>12.542403643078778</v>
      </c>
      <c r="P56" s="80">
        <v>138.15971435250253</v>
      </c>
      <c r="Q56" s="80">
        <v>55.025017000000005</v>
      </c>
      <c r="R56" s="80">
        <v>72.2661421334541</v>
      </c>
      <c r="S56" s="125">
        <v>22.179000166952136</v>
      </c>
      <c r="T56" s="126"/>
      <c r="U56" s="127"/>
      <c r="V56" s="80"/>
      <c r="W56" s="80">
        <f t="shared" si="10"/>
        <v>1463.5111782922324</v>
      </c>
      <c r="X56" s="43"/>
      <c r="Y56" s="18" t="s">
        <v>130</v>
      </c>
      <c r="Z56" s="124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 s="29" customFormat="1" ht="15" customHeight="1">
      <c r="A57" s="21" t="s">
        <v>131</v>
      </c>
      <c r="B57" s="80">
        <v>119.0794156746314</v>
      </c>
      <c r="C57" s="80">
        <v>8.210803408609868</v>
      </c>
      <c r="D57" s="80">
        <v>897.110875591442</v>
      </c>
      <c r="E57" s="80">
        <v>3.7544342064498557</v>
      </c>
      <c r="F57" s="80">
        <v>14.438748847593171</v>
      </c>
      <c r="G57" s="80">
        <v>298.44047062364916</v>
      </c>
      <c r="H57" s="80">
        <v>320.0461346737224</v>
      </c>
      <c r="I57" s="80">
        <v>94.40213509757496</v>
      </c>
      <c r="J57" s="80">
        <v>124.7924322113771</v>
      </c>
      <c r="K57" s="80">
        <v>60.02500623811907</v>
      </c>
      <c r="L57" s="80">
        <v>52.2396753145096</v>
      </c>
      <c r="M57" s="80">
        <v>239.8505362451838</v>
      </c>
      <c r="N57" s="80">
        <v>43.01</v>
      </c>
      <c r="O57" s="80">
        <v>27.30822448855749</v>
      </c>
      <c r="P57" s="80">
        <v>109.72700481463407</v>
      </c>
      <c r="Q57" s="80">
        <v>112.041107</v>
      </c>
      <c r="R57" s="80">
        <v>76.1283147105884</v>
      </c>
      <c r="S57" s="125">
        <v>93.78529543297941</v>
      </c>
      <c r="T57" s="126"/>
      <c r="U57" s="127"/>
      <c r="V57" s="80"/>
      <c r="W57" s="80">
        <f t="shared" si="10"/>
        <v>2694.390614579622</v>
      </c>
      <c r="X57" s="43"/>
      <c r="Y57" s="18" t="s">
        <v>132</v>
      </c>
      <c r="Z57" s="124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 s="29" customFormat="1" ht="15" customHeight="1">
      <c r="A58" s="21" t="s">
        <v>133</v>
      </c>
      <c r="B58" s="80">
        <v>125.36173938553297</v>
      </c>
      <c r="C58" s="80">
        <v>5.519134720140118</v>
      </c>
      <c r="D58" s="80">
        <v>8.650964479129993</v>
      </c>
      <c r="E58" s="80">
        <v>3.051423544903314</v>
      </c>
      <c r="F58" s="80">
        <v>2.4861649122707954</v>
      </c>
      <c r="G58" s="80">
        <v>116.33165821202259</v>
      </c>
      <c r="H58" s="80">
        <v>174.320240558411</v>
      </c>
      <c r="I58" s="80">
        <v>96.13442682759018</v>
      </c>
      <c r="J58" s="80">
        <v>69.32912900632061</v>
      </c>
      <c r="K58" s="80">
        <v>37.99954974146746</v>
      </c>
      <c r="L58" s="80">
        <v>33.095049642840166</v>
      </c>
      <c r="M58" s="80">
        <v>139.31709040861531</v>
      </c>
      <c r="N58" s="80">
        <v>31.846183821512003</v>
      </c>
      <c r="O58" s="80">
        <v>8.35997361330903</v>
      </c>
      <c r="P58" s="80">
        <v>74.17873382423703</v>
      </c>
      <c r="Q58" s="80">
        <v>53.386352</v>
      </c>
      <c r="R58" s="80">
        <v>44.6345148417971</v>
      </c>
      <c r="S58" s="125">
        <v>60.65000612226474</v>
      </c>
      <c r="T58" s="126"/>
      <c r="U58" s="127"/>
      <c r="V58" s="80"/>
      <c r="W58" s="80">
        <f t="shared" si="10"/>
        <v>1084.6523356623645</v>
      </c>
      <c r="X58" s="43"/>
      <c r="Y58" s="18" t="s">
        <v>134</v>
      </c>
      <c r="Z58" s="124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s="29" customFormat="1" ht="15" customHeight="1">
      <c r="A59" s="21" t="s">
        <v>135</v>
      </c>
      <c r="B59" s="80">
        <v>171.72907670465452</v>
      </c>
      <c r="C59" s="80">
        <v>0.9687797345086449</v>
      </c>
      <c r="D59" s="80">
        <v>172.52200620584748</v>
      </c>
      <c r="E59" s="80">
        <v>2.360537104017973</v>
      </c>
      <c r="F59" s="80">
        <v>14.335203081079914</v>
      </c>
      <c r="G59" s="80">
        <v>152.81097566295725</v>
      </c>
      <c r="H59" s="80">
        <v>304.12221426330154</v>
      </c>
      <c r="I59" s="80">
        <v>68.81998407581202</v>
      </c>
      <c r="J59" s="80">
        <v>124.7924322113771</v>
      </c>
      <c r="K59" s="80">
        <v>25.28788680315087</v>
      </c>
      <c r="L59" s="80">
        <v>61.48888214080663</v>
      </c>
      <c r="M59" s="80">
        <v>313.2839850279131</v>
      </c>
      <c r="N59" s="80">
        <v>45.88041654022603</v>
      </c>
      <c r="O59" s="80">
        <v>27.42220710885065</v>
      </c>
      <c r="P59" s="80">
        <v>212.11542354628054</v>
      </c>
      <c r="Q59" s="80">
        <v>101.703603</v>
      </c>
      <c r="R59" s="80">
        <v>80.87009354226687</v>
      </c>
      <c r="S59" s="125">
        <v>93.30134474672624</v>
      </c>
      <c r="T59" s="126"/>
      <c r="U59" s="127"/>
      <c r="V59" s="80"/>
      <c r="W59" s="80">
        <f t="shared" si="10"/>
        <v>1973.8150514997774</v>
      </c>
      <c r="X59" s="43"/>
      <c r="Y59" s="18" t="s">
        <v>136</v>
      </c>
      <c r="Z59" s="124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s="29" customFormat="1" ht="15" customHeight="1">
      <c r="A60" s="16" t="s">
        <v>137</v>
      </c>
      <c r="B60" s="85">
        <v>379.4766801027248</v>
      </c>
      <c r="C60" s="85">
        <v>44.586225399448765</v>
      </c>
      <c r="D60" s="85">
        <v>7122.23768077191</v>
      </c>
      <c r="E60" s="85">
        <v>947</v>
      </c>
      <c r="F60" s="85">
        <v>1037.6898771131075</v>
      </c>
      <c r="G60" s="85">
        <v>5338.697577766002</v>
      </c>
      <c r="H60" s="85">
        <v>12397.915318007474</v>
      </c>
      <c r="I60" s="85">
        <v>8043.728778829</v>
      </c>
      <c r="J60" s="85">
        <v>2891.6387083276636</v>
      </c>
      <c r="K60" s="85">
        <v>5852.971930781655</v>
      </c>
      <c r="L60" s="85">
        <v>6235.019794506322</v>
      </c>
      <c r="M60" s="85">
        <v>14164.835126950991</v>
      </c>
      <c r="N60" s="85">
        <v>5521.215894618428</v>
      </c>
      <c r="O60" s="85">
        <v>2054.377845660593</v>
      </c>
      <c r="P60" s="85">
        <v>7310.114647354298</v>
      </c>
      <c r="Q60" s="85">
        <v>4117.213102000001</v>
      </c>
      <c r="R60" s="85">
        <v>3875.7699118253236</v>
      </c>
      <c r="S60" s="131">
        <v>4205.513846217761</v>
      </c>
      <c r="T60" s="132"/>
      <c r="U60" s="133"/>
      <c r="V60" s="85"/>
      <c r="W60" s="85">
        <f t="shared" si="10"/>
        <v>91540.0029462327</v>
      </c>
      <c r="X60" s="43"/>
      <c r="Y60" s="20" t="s">
        <v>138</v>
      </c>
      <c r="Z60" s="124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s="29" customFormat="1" ht="15" customHeight="1">
      <c r="A61" s="16" t="s">
        <v>139</v>
      </c>
      <c r="B61" s="85">
        <f>+B62+B66+B69</f>
        <v>954.0009387427007</v>
      </c>
      <c r="C61" s="85">
        <f aca="true" t="shared" si="14" ref="C61:Q61">+C62+C66+C69</f>
        <v>77.28864602493435</v>
      </c>
      <c r="D61" s="85">
        <f t="shared" si="14"/>
        <v>707.3424838190979</v>
      </c>
      <c r="E61" s="85">
        <f t="shared" si="14"/>
        <v>357.74626761980744</v>
      </c>
      <c r="F61" s="85">
        <f t="shared" si="14"/>
        <v>126.39138652196627</v>
      </c>
      <c r="G61" s="85">
        <f t="shared" si="14"/>
        <v>1795.2364918304572</v>
      </c>
      <c r="H61" s="85">
        <f t="shared" si="14"/>
        <v>2688.364735325334</v>
      </c>
      <c r="I61" s="85">
        <f t="shared" si="14"/>
        <v>2056.4557157286954</v>
      </c>
      <c r="J61" s="85">
        <f t="shared" si="14"/>
        <v>2922.8299191520327</v>
      </c>
      <c r="K61" s="85">
        <f t="shared" si="14"/>
        <v>377.5040984389095</v>
      </c>
      <c r="L61" s="85">
        <f t="shared" si="14"/>
        <v>495.31847919838685</v>
      </c>
      <c r="M61" s="85">
        <f t="shared" si="14"/>
        <v>1716.7250991347644</v>
      </c>
      <c r="N61" s="85">
        <f t="shared" si="14"/>
        <v>492.01010118653664</v>
      </c>
      <c r="O61" s="85">
        <f t="shared" si="14"/>
        <v>278.2118046286858</v>
      </c>
      <c r="P61" s="85">
        <f t="shared" si="14"/>
        <v>1485.7929106340962</v>
      </c>
      <c r="Q61" s="85">
        <f t="shared" si="14"/>
        <v>1004.5569989999999</v>
      </c>
      <c r="R61" s="85">
        <v>841.4135786958236</v>
      </c>
      <c r="S61" s="131">
        <f>+S62+S66+S69</f>
        <v>587.1232608187887</v>
      </c>
      <c r="T61" s="132"/>
      <c r="U61" s="133"/>
      <c r="V61" s="97"/>
      <c r="W61" s="97">
        <f>+W62+W66+W69</f>
        <v>18964.312916501018</v>
      </c>
      <c r="X61" s="43"/>
      <c r="Y61" s="22" t="s">
        <v>140</v>
      </c>
      <c r="Z61" s="124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s="29" customFormat="1" ht="15" customHeight="1">
      <c r="A62" s="19" t="s">
        <v>141</v>
      </c>
      <c r="B62" s="85">
        <f>SUM(B63:B65)</f>
        <v>122.10595390678199</v>
      </c>
      <c r="C62" s="85">
        <f aca="true" t="shared" si="15" ref="C62:Q62">SUM(C63:C65)</f>
        <v>4.193600178090537</v>
      </c>
      <c r="D62" s="85">
        <f t="shared" si="15"/>
        <v>108.76918314676468</v>
      </c>
      <c r="E62" s="85">
        <f t="shared" si="15"/>
        <v>45.4184599361063</v>
      </c>
      <c r="F62" s="85">
        <f t="shared" si="15"/>
        <v>13.168479225033327</v>
      </c>
      <c r="G62" s="85">
        <f t="shared" si="15"/>
        <v>260.7371125723154</v>
      </c>
      <c r="H62" s="85">
        <f t="shared" si="15"/>
        <v>411.17234638636626</v>
      </c>
      <c r="I62" s="85">
        <f t="shared" si="15"/>
        <v>244.26201510010054</v>
      </c>
      <c r="J62" s="85">
        <f t="shared" si="15"/>
        <v>308.32722827330304</v>
      </c>
      <c r="K62" s="85">
        <f t="shared" si="15"/>
        <v>68.9047415650002</v>
      </c>
      <c r="L62" s="85">
        <f t="shared" si="15"/>
        <v>83.2100889961053</v>
      </c>
      <c r="M62" s="85">
        <f t="shared" si="15"/>
        <v>306.9314549070504</v>
      </c>
      <c r="N62" s="85">
        <f t="shared" si="15"/>
        <v>62.09629307533231</v>
      </c>
      <c r="O62" s="85">
        <f t="shared" si="15"/>
        <v>29.680407114707194</v>
      </c>
      <c r="P62" s="85">
        <f t="shared" si="15"/>
        <v>413.1169075319474</v>
      </c>
      <c r="Q62" s="85">
        <f t="shared" si="15"/>
        <v>183.260832</v>
      </c>
      <c r="R62" s="85">
        <v>134.4405963779215</v>
      </c>
      <c r="S62" s="131">
        <f>SUM(S63:U65)</f>
        <v>74.61769195707768</v>
      </c>
      <c r="T62" s="132"/>
      <c r="U62" s="133"/>
      <c r="V62" s="92"/>
      <c r="W62" s="92">
        <f>SUM(W63:W65)</f>
        <v>2874.413392250004</v>
      </c>
      <c r="X62" s="43"/>
      <c r="Y62" s="20" t="s">
        <v>142</v>
      </c>
      <c r="Z62" s="124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s="29" customFormat="1" ht="15" customHeight="1">
      <c r="A63" s="21" t="s">
        <v>143</v>
      </c>
      <c r="B63" s="80">
        <v>68.4356873484014</v>
      </c>
      <c r="C63" s="80">
        <v>1.8995844784785</v>
      </c>
      <c r="D63" s="80">
        <v>61.71293101413506</v>
      </c>
      <c r="E63" s="80">
        <v>18.60355052385419</v>
      </c>
      <c r="F63" s="80">
        <v>7.811735586323046</v>
      </c>
      <c r="G63" s="80">
        <v>113.78788316954578</v>
      </c>
      <c r="H63" s="80">
        <v>200.63057907607336</v>
      </c>
      <c r="I63" s="80">
        <v>108.01287475003106</v>
      </c>
      <c r="J63" s="80">
        <v>119.90503321739563</v>
      </c>
      <c r="K63" s="80">
        <v>42.20953528079251</v>
      </c>
      <c r="L63" s="80">
        <v>42.59591023433153</v>
      </c>
      <c r="M63" s="80">
        <v>154.49588868587657</v>
      </c>
      <c r="N63" s="80">
        <v>38.5</v>
      </c>
      <c r="O63" s="80">
        <v>12.820356116988524</v>
      </c>
      <c r="P63" s="80">
        <v>274.44751713679824</v>
      </c>
      <c r="Q63" s="80">
        <v>105.325163</v>
      </c>
      <c r="R63" s="80">
        <v>68.4542594951351</v>
      </c>
      <c r="S63" s="125">
        <v>30.42957373856814</v>
      </c>
      <c r="T63" s="126"/>
      <c r="U63" s="127"/>
      <c r="V63" s="80"/>
      <c r="W63" s="80">
        <f>SUM(B63:V63)</f>
        <v>1470.0780628527286</v>
      </c>
      <c r="X63" s="43"/>
      <c r="Y63" s="18" t="s">
        <v>144</v>
      </c>
      <c r="Z63" s="124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s="29" customFormat="1" ht="15" customHeight="1">
      <c r="A64" s="21" t="s">
        <v>145</v>
      </c>
      <c r="B64" s="80">
        <v>18.666303044154333</v>
      </c>
      <c r="C64" s="80">
        <v>2.2940156996120367</v>
      </c>
      <c r="D64" s="80">
        <v>13.771647507853313</v>
      </c>
      <c r="E64" s="80">
        <v>14.289944883271884</v>
      </c>
      <c r="F64" s="80">
        <v>1.0251408570442884</v>
      </c>
      <c r="G64" s="80">
        <v>57.13427702975107</v>
      </c>
      <c r="H64" s="80">
        <v>92.41009296023084</v>
      </c>
      <c r="I64" s="80">
        <v>68.42059257984671</v>
      </c>
      <c r="J64" s="80">
        <v>119.90503321739563</v>
      </c>
      <c r="K64" s="80">
        <v>11.4670993625215</v>
      </c>
      <c r="L64" s="80">
        <v>17.25010411820262</v>
      </c>
      <c r="M64" s="80">
        <v>63.72203967982823</v>
      </c>
      <c r="N64" s="80">
        <v>8.69337113301717</v>
      </c>
      <c r="O64" s="80">
        <v>6.069901597956813</v>
      </c>
      <c r="P64" s="80">
        <v>65.2214017964498</v>
      </c>
      <c r="Q64" s="80">
        <v>32.431659</v>
      </c>
      <c r="R64" s="80">
        <v>32.46633611081339</v>
      </c>
      <c r="S64" s="125">
        <v>13.570559383257878</v>
      </c>
      <c r="T64" s="126"/>
      <c r="U64" s="127"/>
      <c r="V64" s="80"/>
      <c r="W64" s="80">
        <f>SUM(B64:V64)</f>
        <v>638.8095199612075</v>
      </c>
      <c r="X64" s="43"/>
      <c r="Y64" s="18" t="s">
        <v>146</v>
      </c>
      <c r="Z64" s="124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 s="29" customFormat="1" ht="15" customHeight="1">
      <c r="A65" s="21" t="s">
        <v>147</v>
      </c>
      <c r="B65" s="80">
        <v>35.00396351422626</v>
      </c>
      <c r="C65" s="80">
        <v>0</v>
      </c>
      <c r="D65" s="80">
        <v>33.28460462477631</v>
      </c>
      <c r="E65" s="80">
        <v>12.524964528980231</v>
      </c>
      <c r="F65" s="80">
        <v>4.331602781665993</v>
      </c>
      <c r="G65" s="80">
        <v>89.81495237301856</v>
      </c>
      <c r="H65" s="80">
        <v>118.13167435006206</v>
      </c>
      <c r="I65" s="80">
        <v>67.82854777022277</v>
      </c>
      <c r="J65" s="80">
        <v>68.51716183851178</v>
      </c>
      <c r="K65" s="80">
        <v>15.228106921686184</v>
      </c>
      <c r="L65" s="80">
        <v>23.364074643571154</v>
      </c>
      <c r="M65" s="80">
        <v>88.71352654134563</v>
      </c>
      <c r="N65" s="80">
        <v>14.902921942315146</v>
      </c>
      <c r="O65" s="80">
        <v>10.79014939976186</v>
      </c>
      <c r="P65" s="80">
        <v>73.44798859869937</v>
      </c>
      <c r="Q65" s="80">
        <v>45.50401</v>
      </c>
      <c r="R65" s="80">
        <v>33.52000077197301</v>
      </c>
      <c r="S65" s="125">
        <v>30.61755883525166</v>
      </c>
      <c r="T65" s="126"/>
      <c r="U65" s="127"/>
      <c r="V65" s="80"/>
      <c r="W65" s="80">
        <f>SUM(B65:V65)</f>
        <v>765.5258094360679</v>
      </c>
      <c r="X65" s="43"/>
      <c r="Y65" s="18" t="s">
        <v>148</v>
      </c>
      <c r="Z65" s="124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 s="29" customFormat="1" ht="15" customHeight="1">
      <c r="A66" s="19" t="s">
        <v>149</v>
      </c>
      <c r="B66" s="85">
        <f>SUM(B67:B68)</f>
        <v>164.9922594940142</v>
      </c>
      <c r="C66" s="85">
        <f aca="true" t="shared" si="16" ref="C66:Q66">SUM(C67:C68)</f>
        <v>55.68939721770851</v>
      </c>
      <c r="D66" s="85">
        <f t="shared" si="16"/>
        <v>166.61170663326442</v>
      </c>
      <c r="E66" s="85">
        <f t="shared" si="16"/>
        <v>99.53169092094744</v>
      </c>
      <c r="F66" s="85">
        <f t="shared" si="16"/>
        <v>56.12163806822573</v>
      </c>
      <c r="G66" s="85">
        <f t="shared" si="16"/>
        <v>496.78409584854967</v>
      </c>
      <c r="H66" s="85">
        <f t="shared" si="16"/>
        <v>812.627190645353</v>
      </c>
      <c r="I66" s="85">
        <f t="shared" si="16"/>
        <v>1101.414643482784</v>
      </c>
      <c r="J66" s="85">
        <f t="shared" si="16"/>
        <v>1423.8250375127031</v>
      </c>
      <c r="K66" s="85">
        <f t="shared" si="16"/>
        <v>97.08284776030885</v>
      </c>
      <c r="L66" s="85">
        <f t="shared" si="16"/>
        <v>134.7802121908649</v>
      </c>
      <c r="M66" s="85">
        <f t="shared" si="16"/>
        <v>560.8033227065562</v>
      </c>
      <c r="N66" s="85">
        <f t="shared" si="16"/>
        <v>111.22555158702784</v>
      </c>
      <c r="O66" s="85">
        <f t="shared" si="16"/>
        <v>104.54360674783496</v>
      </c>
      <c r="P66" s="85">
        <f t="shared" si="16"/>
        <v>419.32978341762544</v>
      </c>
      <c r="Q66" s="85">
        <f t="shared" si="16"/>
        <v>295.313255</v>
      </c>
      <c r="R66" s="85">
        <v>198.59279136359984</v>
      </c>
      <c r="S66" s="131">
        <f>SUM(S67:U68)</f>
        <v>179.8415866851342</v>
      </c>
      <c r="T66" s="132"/>
      <c r="U66" s="133"/>
      <c r="V66" s="97"/>
      <c r="W66" s="97">
        <f>SUM(W67:W68)</f>
        <v>6479.110617282502</v>
      </c>
      <c r="X66" s="43"/>
      <c r="Y66" s="20" t="s">
        <v>150</v>
      </c>
      <c r="Z66" s="124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 s="29" customFormat="1" ht="15" customHeight="1">
      <c r="A67" s="21" t="s">
        <v>151</v>
      </c>
      <c r="B67" s="80">
        <v>81.16492011879653</v>
      </c>
      <c r="C67" s="80">
        <v>6.141764573758134</v>
      </c>
      <c r="D67" s="80">
        <v>79.17380670996896</v>
      </c>
      <c r="E67" s="80">
        <v>54.63144604212259</v>
      </c>
      <c r="F67" s="80">
        <v>49.619871695933526</v>
      </c>
      <c r="G67" s="80">
        <v>336.60248106345455</v>
      </c>
      <c r="H67" s="80">
        <v>503.50553048561454</v>
      </c>
      <c r="I67" s="80">
        <v>310.8544672443271</v>
      </c>
      <c r="J67" s="80">
        <v>828.7936785521705</v>
      </c>
      <c r="K67" s="80">
        <v>60.38915348265908</v>
      </c>
      <c r="L67" s="80">
        <v>85.7089972279133</v>
      </c>
      <c r="M67" s="80">
        <v>272.28321236492076</v>
      </c>
      <c r="N67" s="80">
        <v>66.50726678608149</v>
      </c>
      <c r="O67" s="80">
        <v>70.24638876654237</v>
      </c>
      <c r="P67" s="80">
        <v>301.29055865701923</v>
      </c>
      <c r="Q67" s="80">
        <v>190.560404</v>
      </c>
      <c r="R67" s="80">
        <v>135.84490189025388</v>
      </c>
      <c r="S67" s="125">
        <v>124.26782895020571</v>
      </c>
      <c r="T67" s="126"/>
      <c r="U67" s="127"/>
      <c r="V67" s="80"/>
      <c r="W67" s="80">
        <f>SUM(B67:V67)</f>
        <v>3557.5866786117413</v>
      </c>
      <c r="X67" s="43"/>
      <c r="Y67" s="18" t="s">
        <v>152</v>
      </c>
      <c r="Z67" s="124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 s="29" customFormat="1" ht="15" customHeight="1">
      <c r="A68" s="21" t="s">
        <v>153</v>
      </c>
      <c r="B68" s="80">
        <v>83.82733937521768</v>
      </c>
      <c r="C68" s="80">
        <v>49.54763264395038</v>
      </c>
      <c r="D68" s="80">
        <v>87.43789992329548</v>
      </c>
      <c r="E68" s="80">
        <v>44.90024487882485</v>
      </c>
      <c r="F68" s="80">
        <v>6.501766372292201</v>
      </c>
      <c r="G68" s="80">
        <v>160.18161478509512</v>
      </c>
      <c r="H68" s="80">
        <v>309.12166015973855</v>
      </c>
      <c r="I68" s="80">
        <v>790.560176238457</v>
      </c>
      <c r="J68" s="80">
        <v>595.0313589605327</v>
      </c>
      <c r="K68" s="80">
        <v>36.69369427764976</v>
      </c>
      <c r="L68" s="80">
        <v>49.07121496295159</v>
      </c>
      <c r="M68" s="80">
        <v>288.5201103416355</v>
      </c>
      <c r="N68" s="80">
        <v>44.71828480094635</v>
      </c>
      <c r="O68" s="80">
        <v>34.29721798129258</v>
      </c>
      <c r="P68" s="80">
        <v>118.03922476060617</v>
      </c>
      <c r="Q68" s="80">
        <v>104.752851</v>
      </c>
      <c r="R68" s="80">
        <v>62.74788947334594</v>
      </c>
      <c r="S68" s="125">
        <v>55.57375773492848</v>
      </c>
      <c r="T68" s="126"/>
      <c r="U68" s="127"/>
      <c r="V68" s="80"/>
      <c r="W68" s="80">
        <f>SUM(B68:V68)</f>
        <v>2921.5239386707603</v>
      </c>
      <c r="X68" s="43"/>
      <c r="Y68" s="18" t="s">
        <v>154</v>
      </c>
      <c r="Z68" s="124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 s="29" customFormat="1" ht="15" customHeight="1">
      <c r="A69" s="19" t="s">
        <v>155</v>
      </c>
      <c r="B69" s="85">
        <f>SUM(B70:B73)</f>
        <v>666.9027253419044</v>
      </c>
      <c r="C69" s="85">
        <f aca="true" t="shared" si="17" ref="C69:Q69">SUM(C70:C73)</f>
        <v>17.405648629135307</v>
      </c>
      <c r="D69" s="85">
        <f t="shared" si="17"/>
        <v>431.96159403906887</v>
      </c>
      <c r="E69" s="85">
        <f t="shared" si="17"/>
        <v>212.7961167627537</v>
      </c>
      <c r="F69" s="85">
        <f t="shared" si="17"/>
        <v>57.10126922870721</v>
      </c>
      <c r="G69" s="85">
        <f t="shared" si="17"/>
        <v>1037.715283409592</v>
      </c>
      <c r="H69" s="85">
        <f t="shared" si="17"/>
        <v>1464.5651982936147</v>
      </c>
      <c r="I69" s="85">
        <f t="shared" si="17"/>
        <v>710.7790571458108</v>
      </c>
      <c r="J69" s="85">
        <f t="shared" si="17"/>
        <v>1190.6776533660263</v>
      </c>
      <c r="K69" s="85">
        <f t="shared" si="17"/>
        <v>211.5165091136005</v>
      </c>
      <c r="L69" s="85">
        <f t="shared" si="17"/>
        <v>277.3281780114167</v>
      </c>
      <c r="M69" s="85">
        <f t="shared" si="17"/>
        <v>848.9903215211577</v>
      </c>
      <c r="N69" s="85">
        <f t="shared" si="17"/>
        <v>318.6882565241765</v>
      </c>
      <c r="O69" s="85">
        <f t="shared" si="17"/>
        <v>143.98779076614363</v>
      </c>
      <c r="P69" s="85">
        <f t="shared" si="17"/>
        <v>653.3462196845234</v>
      </c>
      <c r="Q69" s="85">
        <f t="shared" si="17"/>
        <v>525.9829119999999</v>
      </c>
      <c r="R69" s="85">
        <v>508.3801909543023</v>
      </c>
      <c r="S69" s="131">
        <f>SUM(S70:U73)</f>
        <v>332.66398217657684</v>
      </c>
      <c r="T69" s="132"/>
      <c r="U69" s="133"/>
      <c r="V69" s="97"/>
      <c r="W69" s="97">
        <f>SUM(W70:W73)</f>
        <v>9610.78890696851</v>
      </c>
      <c r="X69" s="43"/>
      <c r="Y69" s="20" t="s">
        <v>156</v>
      </c>
      <c r="Z69" s="124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 s="29" customFormat="1" ht="15" customHeight="1">
      <c r="A70" s="21" t="s">
        <v>157</v>
      </c>
      <c r="B70" s="80">
        <v>286.71630837573093</v>
      </c>
      <c r="C70" s="80">
        <v>10.675993085280515</v>
      </c>
      <c r="D70" s="80">
        <v>283.11098141218224</v>
      </c>
      <c r="E70" s="80">
        <v>76.11442302189835</v>
      </c>
      <c r="F70" s="80">
        <v>20.04464384060275</v>
      </c>
      <c r="G70" s="80">
        <v>393.98481384305126</v>
      </c>
      <c r="H70" s="80">
        <v>773.9097006555302</v>
      </c>
      <c r="I70" s="80">
        <v>356.6322880391541</v>
      </c>
      <c r="J70" s="80">
        <v>523.8200902578799</v>
      </c>
      <c r="K70" s="80">
        <v>110.12153565842763</v>
      </c>
      <c r="L70" s="80">
        <v>151.21795748657928</v>
      </c>
      <c r="M70" s="80">
        <v>382.19608612163603</v>
      </c>
      <c r="N70" s="80">
        <v>160.74775748889513</v>
      </c>
      <c r="O70" s="80">
        <v>82.71404132178372</v>
      </c>
      <c r="P70" s="80">
        <v>347.54143026554925</v>
      </c>
      <c r="Q70" s="80">
        <v>251.517957</v>
      </c>
      <c r="R70" s="80">
        <v>289.63066643878057</v>
      </c>
      <c r="S70" s="125">
        <v>188.23938084536604</v>
      </c>
      <c r="T70" s="126"/>
      <c r="U70" s="127"/>
      <c r="V70" s="80"/>
      <c r="W70" s="80">
        <f>SUM(B70:V70)</f>
        <v>4688.936055158328</v>
      </c>
      <c r="X70" s="43"/>
      <c r="Y70" s="18" t="s">
        <v>158</v>
      </c>
      <c r="Z70" s="124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 s="29" customFormat="1" ht="15" customHeight="1">
      <c r="A71" s="31" t="s">
        <v>159</v>
      </c>
      <c r="B71" s="80">
        <v>137.12017843445895</v>
      </c>
      <c r="C71" s="80">
        <v>3.2047847135203846</v>
      </c>
      <c r="D71" s="80">
        <v>24.979765422407873</v>
      </c>
      <c r="E71" s="80">
        <v>48.83844618722892</v>
      </c>
      <c r="F71" s="80">
        <v>9.341669341056415</v>
      </c>
      <c r="G71" s="80">
        <v>244.51667692699772</v>
      </c>
      <c r="H71" s="80">
        <v>135.516936652519</v>
      </c>
      <c r="I71" s="80">
        <v>47.9860355230027</v>
      </c>
      <c r="J71" s="80">
        <v>156.15444634308548</v>
      </c>
      <c r="K71" s="80">
        <v>25.421462330704898</v>
      </c>
      <c r="L71" s="80">
        <v>32.78028998422621</v>
      </c>
      <c r="M71" s="80">
        <v>121.88215719132293</v>
      </c>
      <c r="N71" s="80">
        <v>36.90776850431273</v>
      </c>
      <c r="O71" s="80">
        <v>10.39552987173064</v>
      </c>
      <c r="P71" s="80">
        <v>61.136297321221974</v>
      </c>
      <c r="Q71" s="80">
        <v>47.331705</v>
      </c>
      <c r="R71" s="80">
        <v>55.745506513357626</v>
      </c>
      <c r="S71" s="125">
        <v>46.46403413372878</v>
      </c>
      <c r="T71" s="126"/>
      <c r="U71" s="127"/>
      <c r="V71" s="80"/>
      <c r="W71" s="80">
        <f>SUM(B71:V71)</f>
        <v>1245.7236903948833</v>
      </c>
      <c r="X71" s="43"/>
      <c r="Y71" s="18" t="s">
        <v>160</v>
      </c>
      <c r="Z71" s="124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 s="29" customFormat="1" ht="15" customHeight="1">
      <c r="A72" s="21" t="s">
        <v>161</v>
      </c>
      <c r="B72" s="80">
        <v>87.69906166264145</v>
      </c>
      <c r="C72" s="80">
        <v>3.5248708303344074</v>
      </c>
      <c r="D72" s="80">
        <v>35.73620607787175</v>
      </c>
      <c r="E72" s="80">
        <v>6.903740244668074</v>
      </c>
      <c r="F72" s="80">
        <v>13.650814187346349</v>
      </c>
      <c r="G72" s="80">
        <v>110.63844084183535</v>
      </c>
      <c r="H72" s="80">
        <v>181.2926943402365</v>
      </c>
      <c r="I72" s="80">
        <v>56.75705112353955</v>
      </c>
      <c r="J72" s="80">
        <v>243.99132241107105</v>
      </c>
      <c r="K72" s="80">
        <v>38.43411121413592</v>
      </c>
      <c r="L72" s="80">
        <v>28.687163778379617</v>
      </c>
      <c r="M72" s="80">
        <v>133.28692830652543</v>
      </c>
      <c r="N72" s="80">
        <v>42.47273053096868</v>
      </c>
      <c r="O72" s="80">
        <v>11.712042638094061</v>
      </c>
      <c r="P72" s="80">
        <v>62.20137002237482</v>
      </c>
      <c r="Q72" s="80">
        <v>89.212614</v>
      </c>
      <c r="R72" s="80">
        <v>45.564942470227976</v>
      </c>
      <c r="S72" s="125">
        <v>42.57581712850501</v>
      </c>
      <c r="T72" s="126"/>
      <c r="U72" s="127"/>
      <c r="V72" s="80"/>
      <c r="W72" s="80">
        <f>SUM(B72:V72)</f>
        <v>1234.341921808756</v>
      </c>
      <c r="X72" s="43"/>
      <c r="Y72" s="18" t="s">
        <v>162</v>
      </c>
      <c r="Z72" s="124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 s="29" customFormat="1" ht="15" customHeight="1">
      <c r="A73" s="23" t="s">
        <v>163</v>
      </c>
      <c r="B73" s="90">
        <v>155.36717686907315</v>
      </c>
      <c r="C73" s="90">
        <v>0</v>
      </c>
      <c r="D73" s="90">
        <v>88.13464112660698</v>
      </c>
      <c r="E73" s="90">
        <v>80.93950730895835</v>
      </c>
      <c r="F73" s="90">
        <v>14.064141859701701</v>
      </c>
      <c r="G73" s="90">
        <v>288.5753517977078</v>
      </c>
      <c r="H73" s="90">
        <v>373.8458666453289</v>
      </c>
      <c r="I73" s="90">
        <v>249.40368246011445</v>
      </c>
      <c r="J73" s="90">
        <v>266.71179435398994</v>
      </c>
      <c r="K73" s="90">
        <v>37.53939991033206</v>
      </c>
      <c r="L73" s="90">
        <v>64.64276676223159</v>
      </c>
      <c r="M73" s="90">
        <v>211.62514990167332</v>
      </c>
      <c r="N73" s="90">
        <v>78.56</v>
      </c>
      <c r="O73" s="90">
        <v>39.1661769345352</v>
      </c>
      <c r="P73" s="90">
        <v>182.46712207537735</v>
      </c>
      <c r="Q73" s="90">
        <v>137.920636</v>
      </c>
      <c r="R73" s="90">
        <v>117.43907553193608</v>
      </c>
      <c r="S73" s="128">
        <v>55.38475006897703</v>
      </c>
      <c r="T73" s="129"/>
      <c r="U73" s="130"/>
      <c r="V73" s="90"/>
      <c r="W73" s="90">
        <f>SUM(B73:V73)</f>
        <v>2441.7872396065436</v>
      </c>
      <c r="X73" s="44"/>
      <c r="Y73" s="24" t="s">
        <v>164</v>
      </c>
      <c r="Z73" s="124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26" ht="12.75">
      <c r="A74" s="25"/>
      <c r="Z74" s="35"/>
    </row>
    <row r="75" spans="1:90" ht="12.75">
      <c r="A75" s="25"/>
      <c r="Y75" s="59"/>
      <c r="CC75" s="8"/>
      <c r="CD75" s="8"/>
      <c r="CE75" s="8"/>
      <c r="CF75" s="8"/>
      <c r="CG75" s="8"/>
      <c r="CH75" s="8"/>
      <c r="CI75" s="8"/>
      <c r="CJ75" s="8"/>
      <c r="CK75" s="8"/>
      <c r="CL75" s="8"/>
    </row>
    <row r="76" spans="1:139" ht="12.75">
      <c r="A76" s="25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</row>
    <row r="77" spans="1:139" ht="12.75">
      <c r="A77" s="25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</row>
    <row r="78" spans="1:139" ht="12.75">
      <c r="A78" s="25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</row>
    <row r="79" spans="2:139" ht="12.7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</row>
    <row r="80" spans="2:139" ht="12.7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</row>
    <row r="81" spans="2:139" ht="12.7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</row>
    <row r="82" spans="2:139" ht="12.7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</row>
    <row r="83" spans="2:139" ht="12.7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</row>
    <row r="84" spans="2:139" ht="12.7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</row>
    <row r="85" spans="2:139" ht="12.7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</row>
    <row r="86" spans="2:139" ht="12.7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</row>
    <row r="87" spans="2:139" ht="12.7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</row>
    <row r="88" spans="2:139" ht="12.7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</row>
    <row r="89" spans="2:139" ht="12.7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</row>
    <row r="90" spans="2:139" ht="12.7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</row>
    <row r="91" spans="2:139" ht="12.7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</row>
    <row r="92" ht="12.75">
      <c r="Z92" s="35"/>
    </row>
    <row r="93" ht="12.75">
      <c r="Z93" s="35"/>
    </row>
    <row r="94" ht="12.75">
      <c r="Z94" s="35"/>
    </row>
    <row r="95" ht="12.75">
      <c r="Z95" s="35"/>
    </row>
    <row r="96" ht="12.75">
      <c r="Z96" s="35"/>
    </row>
    <row r="97" spans="1:26" ht="12.75">
      <c r="A97" s="26"/>
      <c r="F97" s="14"/>
      <c r="R97" s="27"/>
      <c r="S97" s="27"/>
      <c r="T97" s="27"/>
      <c r="U97" s="27"/>
      <c r="V97" s="27"/>
      <c r="W97" s="27"/>
      <c r="X97" s="29"/>
      <c r="Y97" s="8"/>
      <c r="Z97" s="35"/>
    </row>
    <row r="98" spans="1:26" ht="12.75">
      <c r="A98" s="26"/>
      <c r="F98" s="14"/>
      <c r="R98" s="27"/>
      <c r="S98" s="27"/>
      <c r="T98" s="27"/>
      <c r="U98" s="27"/>
      <c r="V98" s="27"/>
      <c r="W98" s="27"/>
      <c r="X98" s="29"/>
      <c r="Y98" s="8"/>
      <c r="Z98" s="35"/>
    </row>
    <row r="99" ht="12.75">
      <c r="Z99" s="35"/>
    </row>
    <row r="100" ht="12.75">
      <c r="Z100" s="35"/>
    </row>
    <row r="101" ht="12.75">
      <c r="Z101" s="35"/>
    </row>
    <row r="102" ht="12.75">
      <c r="Z102" s="35"/>
    </row>
    <row r="103" ht="12.75">
      <c r="Z103" s="35"/>
    </row>
    <row r="104" ht="12.75">
      <c r="Z104" s="35"/>
    </row>
    <row r="105" ht="12.75">
      <c r="Z105" s="35"/>
    </row>
    <row r="106" ht="12.75">
      <c r="Z106" s="35"/>
    </row>
    <row r="107" ht="12.75">
      <c r="Z107" s="35"/>
    </row>
    <row r="108" ht="12.75">
      <c r="Z108" s="35"/>
    </row>
    <row r="109" ht="12.75">
      <c r="Z109" s="35"/>
    </row>
    <row r="110" ht="12.75">
      <c r="Z110" s="35"/>
    </row>
    <row r="111" ht="12.75">
      <c r="Z111" s="35"/>
    </row>
    <row r="112" ht="12.75">
      <c r="Z112" s="35"/>
    </row>
    <row r="113" ht="12.75">
      <c r="Z113" s="35"/>
    </row>
    <row r="114" ht="12.75">
      <c r="Z114" s="35"/>
    </row>
    <row r="115" ht="12.75">
      <c r="Z115" s="35"/>
    </row>
    <row r="116" ht="12.75">
      <c r="Z116" s="35"/>
    </row>
    <row r="117" ht="12.75">
      <c r="Z117" s="35"/>
    </row>
    <row r="118" ht="12.75">
      <c r="Z118" s="35"/>
    </row>
    <row r="119" ht="12.75">
      <c r="Z119" s="35"/>
    </row>
    <row r="120" ht="12.75">
      <c r="Z120" s="35"/>
    </row>
    <row r="121" ht="12.75">
      <c r="Z121" s="35"/>
    </row>
    <row r="122" ht="12.75">
      <c r="Z122" s="35"/>
    </row>
    <row r="123" ht="12.75">
      <c r="Z123" s="35"/>
    </row>
    <row r="124" ht="12.75">
      <c r="Z124" s="35"/>
    </row>
    <row r="125" ht="12.75">
      <c r="Z125" s="35"/>
    </row>
    <row r="126" ht="12.75">
      <c r="Z126" s="35"/>
    </row>
    <row r="127" ht="12.75">
      <c r="Z127" s="35"/>
    </row>
    <row r="128" ht="12.75">
      <c r="Z128" s="35"/>
    </row>
    <row r="129" ht="12.75">
      <c r="Z129" s="35"/>
    </row>
    <row r="130" ht="12.75">
      <c r="Z130" s="35"/>
    </row>
    <row r="131" ht="12.75">
      <c r="Z131" s="35"/>
    </row>
    <row r="132" ht="12.75">
      <c r="Z132" s="35"/>
    </row>
    <row r="133" ht="12.75">
      <c r="Z133" s="35"/>
    </row>
    <row r="134" ht="12.75">
      <c r="Z134" s="35"/>
    </row>
    <row r="135" ht="12.75">
      <c r="Z135" s="35"/>
    </row>
    <row r="136" ht="12.75">
      <c r="Z136" s="35"/>
    </row>
    <row r="137" ht="12.75">
      <c r="Z137" s="35"/>
    </row>
    <row r="138" ht="12.75">
      <c r="Z138" s="35"/>
    </row>
    <row r="139" ht="12.75">
      <c r="Z139" s="35"/>
    </row>
    <row r="140" ht="12.75">
      <c r="Z140" s="35"/>
    </row>
    <row r="141" ht="12.75">
      <c r="Z141" s="35"/>
    </row>
    <row r="142" ht="12.75">
      <c r="Z142" s="35"/>
    </row>
    <row r="143" ht="12.75">
      <c r="Z143" s="35"/>
    </row>
    <row r="144" ht="12.75">
      <c r="Z144" s="35"/>
    </row>
    <row r="145" ht="12.75">
      <c r="Z145" s="35"/>
    </row>
    <row r="146" ht="12.75">
      <c r="Z146" s="35"/>
    </row>
    <row r="147" ht="12.75">
      <c r="Z147" s="35"/>
    </row>
    <row r="148" ht="12.75">
      <c r="Z148" s="35"/>
    </row>
    <row r="149" ht="12.75">
      <c r="Z149" s="35"/>
    </row>
    <row r="150" ht="12.75">
      <c r="Z150" s="35"/>
    </row>
    <row r="151" ht="12.75">
      <c r="Z151" s="35"/>
    </row>
    <row r="152" ht="12.75">
      <c r="Z152" s="35"/>
    </row>
    <row r="153" ht="12.75">
      <c r="Z153" s="35"/>
    </row>
    <row r="154" ht="12.75">
      <c r="Z154" s="35"/>
    </row>
    <row r="155" ht="12.75">
      <c r="Z155" s="35"/>
    </row>
    <row r="156" ht="12.75">
      <c r="Z156" s="35"/>
    </row>
    <row r="157" ht="12.75">
      <c r="Z157" s="35"/>
    </row>
    <row r="158" ht="12.75">
      <c r="Z158" s="35"/>
    </row>
    <row r="159" ht="12.75">
      <c r="Z159" s="35"/>
    </row>
    <row r="160" ht="12.75">
      <c r="Z160" s="35"/>
    </row>
    <row r="161" ht="12.75">
      <c r="Z161" s="35"/>
    </row>
    <row r="162" ht="12.75">
      <c r="Z162" s="35"/>
    </row>
    <row r="163" ht="12.75">
      <c r="Z163" s="35"/>
    </row>
    <row r="164" ht="12.75">
      <c r="Z164" s="35"/>
    </row>
    <row r="165" ht="12.75">
      <c r="Z165" s="35"/>
    </row>
    <row r="166" ht="12.75">
      <c r="Z166" s="35"/>
    </row>
    <row r="167" ht="12.75">
      <c r="Z167" s="35"/>
    </row>
    <row r="168" ht="12.75">
      <c r="Z168" s="35"/>
    </row>
    <row r="169" ht="12.75">
      <c r="Z169" s="35"/>
    </row>
    <row r="170" ht="12.75">
      <c r="Z170" s="35"/>
    </row>
    <row r="171" ht="12.75">
      <c r="Z171" s="35"/>
    </row>
    <row r="172" ht="12.75">
      <c r="Z172" s="35"/>
    </row>
    <row r="173" ht="12.75">
      <c r="Z173" s="35"/>
    </row>
    <row r="174" ht="12.75">
      <c r="Z174" s="35"/>
    </row>
    <row r="175" ht="12.75">
      <c r="Z175" s="35"/>
    </row>
    <row r="176" ht="12.75">
      <c r="Z176" s="35"/>
    </row>
    <row r="177" ht="12.75">
      <c r="Z177" s="35"/>
    </row>
    <row r="178" ht="12.75">
      <c r="Z178" s="35"/>
    </row>
    <row r="179" ht="12.75">
      <c r="Z179" s="35"/>
    </row>
    <row r="180" ht="12.75">
      <c r="Z180" s="35"/>
    </row>
    <row r="181" ht="12.75">
      <c r="Z181" s="35"/>
    </row>
    <row r="182" ht="12.75">
      <c r="Z182" s="35"/>
    </row>
    <row r="183" ht="12.75">
      <c r="Z183" s="35"/>
    </row>
    <row r="184" ht="12.75">
      <c r="Z184" s="35"/>
    </row>
    <row r="185" ht="12.75">
      <c r="Z185" s="35"/>
    </row>
    <row r="186" ht="12.75">
      <c r="Z186" s="35"/>
    </row>
    <row r="187" ht="12.75">
      <c r="Z187" s="35"/>
    </row>
    <row r="188" ht="12.75">
      <c r="Z188" s="35"/>
    </row>
    <row r="189" ht="12.75">
      <c r="Z189" s="35"/>
    </row>
    <row r="190" ht="12.75">
      <c r="Z190" s="35"/>
    </row>
    <row r="191" ht="12.75">
      <c r="Z191" s="35"/>
    </row>
    <row r="192" ht="12.75">
      <c r="Z192" s="35"/>
    </row>
    <row r="193" ht="12.75">
      <c r="Z193" s="35"/>
    </row>
    <row r="194" ht="12.75">
      <c r="Z194" s="35"/>
    </row>
    <row r="195" ht="12.75">
      <c r="Z195" s="35"/>
    </row>
    <row r="196" ht="12.75">
      <c r="Z196" s="35"/>
    </row>
    <row r="197" ht="12.75">
      <c r="Z197" s="35"/>
    </row>
    <row r="198" ht="12.75">
      <c r="Z198" s="35"/>
    </row>
    <row r="199" ht="12.75">
      <c r="Z199" s="35"/>
    </row>
    <row r="200" ht="12.75">
      <c r="Z200" s="35"/>
    </row>
    <row r="201" ht="12.75">
      <c r="Z201" s="35"/>
    </row>
    <row r="202" ht="12.75">
      <c r="Z202" s="35"/>
    </row>
    <row r="203" ht="12.75">
      <c r="Z203" s="35"/>
    </row>
    <row r="204" ht="12.75">
      <c r="Z204" s="35"/>
    </row>
    <row r="205" ht="12.75">
      <c r="Z205" s="35"/>
    </row>
    <row r="206" ht="12.75">
      <c r="Z206" s="35"/>
    </row>
    <row r="207" ht="12.75">
      <c r="Z207" s="35"/>
    </row>
    <row r="208" ht="12.75">
      <c r="Z208" s="35"/>
    </row>
    <row r="209" ht="12.75">
      <c r="Z209" s="35"/>
    </row>
    <row r="210" ht="12.75">
      <c r="Z210" s="35"/>
    </row>
    <row r="211" ht="12.75">
      <c r="Z211" s="35"/>
    </row>
    <row r="212" ht="12.75">
      <c r="Z212" s="35"/>
    </row>
    <row r="213" ht="12.75">
      <c r="Z213" s="35"/>
    </row>
    <row r="214" ht="12.75">
      <c r="Z214" s="35"/>
    </row>
    <row r="215" ht="12.75">
      <c r="Z215" s="35"/>
    </row>
    <row r="216" ht="12.75">
      <c r="Z216" s="35"/>
    </row>
    <row r="217" ht="12.75">
      <c r="Z217" s="35"/>
    </row>
    <row r="218" ht="12.75">
      <c r="Z218" s="35"/>
    </row>
    <row r="219" ht="12.75">
      <c r="Z219" s="35"/>
    </row>
    <row r="220" ht="12.75">
      <c r="Z220" s="35"/>
    </row>
    <row r="221" ht="12.75">
      <c r="Z221" s="35"/>
    </row>
    <row r="222" ht="12.75">
      <c r="Z222" s="35"/>
    </row>
    <row r="223" ht="12.75">
      <c r="Z223" s="35"/>
    </row>
    <row r="224" ht="12.75">
      <c r="Z224" s="35"/>
    </row>
    <row r="225" ht="12.75">
      <c r="Z225" s="35"/>
    </row>
    <row r="226" ht="12.75">
      <c r="Z226" s="35"/>
    </row>
    <row r="227" ht="12.75">
      <c r="Z227" s="35"/>
    </row>
    <row r="228" ht="12.75">
      <c r="Z228" s="35"/>
    </row>
    <row r="229" ht="12.75">
      <c r="Z229" s="35"/>
    </row>
    <row r="230" ht="12.75">
      <c r="Z230" s="35"/>
    </row>
    <row r="231" ht="12.75">
      <c r="Z231" s="35"/>
    </row>
    <row r="232" ht="12.75">
      <c r="Z232" s="35"/>
    </row>
    <row r="233" ht="12.75">
      <c r="Z233" s="35"/>
    </row>
    <row r="234" ht="12.75">
      <c r="Z234" s="35"/>
    </row>
    <row r="235" ht="12.75">
      <c r="Z235" s="35"/>
    </row>
    <row r="236" ht="12.75">
      <c r="Z236" s="35"/>
    </row>
    <row r="237" ht="12.75">
      <c r="Z237" s="35"/>
    </row>
    <row r="238" ht="12.75">
      <c r="Z238" s="35"/>
    </row>
    <row r="239" ht="12.75">
      <c r="Z239" s="35"/>
    </row>
    <row r="240" ht="12.75">
      <c r="Z240" s="35"/>
    </row>
    <row r="241" ht="12.75">
      <c r="Z241" s="35"/>
    </row>
    <row r="242" ht="12.75">
      <c r="Z242" s="35"/>
    </row>
    <row r="243" ht="12.75">
      <c r="Z243" s="35"/>
    </row>
    <row r="244" ht="12.75">
      <c r="Z244" s="35"/>
    </row>
    <row r="245" ht="12.75">
      <c r="Z245" s="35"/>
    </row>
    <row r="246" ht="12.75">
      <c r="Z246" s="35"/>
    </row>
    <row r="247" ht="12.75">
      <c r="Z247" s="35"/>
    </row>
    <row r="248" ht="12.75">
      <c r="Z248" s="35"/>
    </row>
    <row r="249" ht="12.75">
      <c r="Z249" s="35"/>
    </row>
    <row r="250" ht="12.75">
      <c r="Z250" s="35"/>
    </row>
    <row r="251" ht="12.75">
      <c r="Z251" s="35"/>
    </row>
    <row r="252" ht="12.75">
      <c r="Z252" s="35"/>
    </row>
    <row r="253" ht="12.75">
      <c r="Z253" s="35"/>
    </row>
    <row r="254" ht="12.75">
      <c r="Z254" s="35"/>
    </row>
    <row r="255" ht="12.75">
      <c r="Z255" s="35"/>
    </row>
    <row r="256" ht="12.75">
      <c r="Z256" s="35"/>
    </row>
    <row r="257" ht="12.75">
      <c r="Z257" s="35"/>
    </row>
    <row r="258" ht="12.75">
      <c r="Z258" s="35"/>
    </row>
    <row r="259" ht="12.75">
      <c r="Z259" s="35"/>
    </row>
    <row r="260" ht="12.75">
      <c r="Z260" s="35"/>
    </row>
    <row r="261" ht="12.75">
      <c r="Z261" s="35"/>
    </row>
    <row r="262" ht="12.75">
      <c r="Z262" s="35"/>
    </row>
    <row r="263" ht="12.75">
      <c r="Z263" s="35"/>
    </row>
    <row r="264" ht="12.75">
      <c r="Z264" s="35"/>
    </row>
    <row r="265" ht="12.75">
      <c r="Z265" s="35"/>
    </row>
    <row r="266" ht="12.75">
      <c r="Z266" s="35"/>
    </row>
    <row r="267" ht="12.75">
      <c r="Z267" s="35"/>
    </row>
    <row r="268" ht="12.75">
      <c r="Z268" s="35"/>
    </row>
    <row r="269" ht="12.75">
      <c r="Z269" s="35"/>
    </row>
    <row r="270" ht="12.75">
      <c r="Z270" s="35"/>
    </row>
    <row r="271" ht="12.75">
      <c r="Z271" s="35"/>
    </row>
    <row r="272" ht="12.75">
      <c r="Z272" s="35"/>
    </row>
    <row r="273" ht="12.75">
      <c r="Z273" s="35"/>
    </row>
    <row r="274" ht="12.75">
      <c r="Z274" s="35"/>
    </row>
    <row r="275" ht="12.75">
      <c r="Z275" s="35"/>
    </row>
    <row r="276" ht="12.75">
      <c r="Z276" s="35"/>
    </row>
    <row r="277" ht="12.75">
      <c r="Z277" s="35"/>
    </row>
    <row r="278" ht="12.75">
      <c r="Z278" s="35"/>
    </row>
    <row r="279" ht="12.75">
      <c r="Z279" s="35"/>
    </row>
    <row r="280" ht="12.75">
      <c r="Z280" s="35"/>
    </row>
    <row r="281" ht="12.75">
      <c r="Z281" s="35"/>
    </row>
    <row r="282" ht="12.75">
      <c r="Z282" s="35"/>
    </row>
    <row r="283" ht="12.75">
      <c r="Z283" s="35"/>
    </row>
    <row r="284" ht="12.75">
      <c r="Z284" s="35"/>
    </row>
    <row r="285" ht="12.75">
      <c r="Z285" s="35"/>
    </row>
    <row r="286" ht="12.75">
      <c r="Z286" s="35"/>
    </row>
    <row r="287" ht="12.75">
      <c r="Z287" s="35"/>
    </row>
    <row r="288" ht="12.75">
      <c r="Z288" s="35"/>
    </row>
    <row r="289" ht="12.75">
      <c r="Z289" s="35"/>
    </row>
    <row r="290" ht="12.75">
      <c r="Z290" s="35"/>
    </row>
    <row r="291" ht="12.75">
      <c r="Z291" s="35"/>
    </row>
    <row r="292" ht="12.75">
      <c r="Z292" s="35"/>
    </row>
    <row r="293" ht="12.75">
      <c r="Z293" s="35"/>
    </row>
    <row r="294" ht="12.75">
      <c r="Z294" s="35"/>
    </row>
    <row r="295" ht="12.75">
      <c r="Z295" s="35"/>
    </row>
    <row r="296" ht="12.75">
      <c r="Z296" s="35"/>
    </row>
    <row r="297" ht="12.75">
      <c r="Z297" s="35"/>
    </row>
    <row r="298" ht="12.75">
      <c r="Z298" s="35"/>
    </row>
    <row r="299" ht="12.75">
      <c r="Z299" s="35"/>
    </row>
    <row r="300" ht="12.75">
      <c r="Z300" s="35"/>
    </row>
    <row r="301" ht="12.75">
      <c r="Z301" s="35"/>
    </row>
    <row r="302" ht="12.75">
      <c r="Z302" s="35"/>
    </row>
    <row r="303" ht="12.75">
      <c r="Z303" s="35"/>
    </row>
    <row r="304" ht="12.75">
      <c r="Z304" s="35"/>
    </row>
    <row r="305" ht="12.75">
      <c r="Z305" s="35"/>
    </row>
    <row r="306" ht="12.75">
      <c r="Z306" s="35"/>
    </row>
    <row r="307" ht="12.75">
      <c r="Z307" s="35"/>
    </row>
    <row r="308" ht="12.75">
      <c r="Z308" s="35"/>
    </row>
    <row r="309" ht="12.75">
      <c r="Z309" s="35"/>
    </row>
    <row r="310" ht="12.75">
      <c r="Z310" s="35"/>
    </row>
    <row r="311" ht="12.75">
      <c r="Z311" s="35"/>
    </row>
    <row r="312" ht="12.75">
      <c r="Z312" s="35"/>
    </row>
    <row r="313" ht="12.75">
      <c r="Z313" s="35"/>
    </row>
    <row r="314" ht="12.75">
      <c r="Z314" s="35"/>
    </row>
    <row r="315" ht="12.75">
      <c r="Z315" s="35"/>
    </row>
    <row r="316" ht="12.75">
      <c r="Z316" s="35"/>
    </row>
    <row r="317" ht="12.75">
      <c r="Z317" s="35"/>
    </row>
    <row r="318" ht="12.75">
      <c r="Z318" s="35"/>
    </row>
    <row r="319" ht="12.75">
      <c r="Z319" s="35"/>
    </row>
    <row r="320" ht="12.75">
      <c r="Z320" s="35"/>
    </row>
    <row r="321" ht="12.75">
      <c r="Z321" s="35"/>
    </row>
    <row r="322" ht="12.75">
      <c r="Z322" s="35"/>
    </row>
    <row r="323" ht="12.75">
      <c r="Z323" s="35"/>
    </row>
    <row r="324" ht="12.75">
      <c r="Z324" s="35"/>
    </row>
    <row r="325" ht="12.75">
      <c r="Z325" s="35"/>
    </row>
    <row r="326" ht="12.75">
      <c r="Z326" s="35"/>
    </row>
    <row r="327" ht="12.75">
      <c r="Z327" s="35"/>
    </row>
    <row r="328" ht="12.75">
      <c r="Z328" s="35"/>
    </row>
    <row r="329" ht="12.75">
      <c r="Z329" s="35"/>
    </row>
    <row r="330" ht="12.75">
      <c r="Z330" s="35"/>
    </row>
    <row r="331" ht="12.75">
      <c r="Z331" s="35"/>
    </row>
    <row r="332" ht="12.75">
      <c r="Z332" s="35"/>
    </row>
    <row r="333" ht="12.75">
      <c r="Z333" s="35"/>
    </row>
    <row r="334" ht="12.75">
      <c r="Z334" s="35"/>
    </row>
    <row r="335" ht="12.75">
      <c r="Z335" s="35"/>
    </row>
    <row r="336" ht="12.75">
      <c r="Z336" s="35"/>
    </row>
    <row r="337" ht="12.75">
      <c r="Z337" s="35"/>
    </row>
    <row r="338" ht="12.75">
      <c r="Z338" s="35"/>
    </row>
    <row r="339" ht="12.75">
      <c r="Z339" s="35"/>
    </row>
    <row r="340" ht="12.75">
      <c r="Z340" s="35"/>
    </row>
    <row r="341" ht="12.75">
      <c r="Z341" s="35"/>
    </row>
    <row r="342" ht="12.75">
      <c r="Z342" s="35"/>
    </row>
    <row r="343" ht="12.75">
      <c r="Z343" s="35"/>
    </row>
    <row r="344" ht="12.75">
      <c r="Z344" s="35"/>
    </row>
    <row r="345" ht="12.75">
      <c r="Z345" s="35"/>
    </row>
    <row r="346" ht="12.75">
      <c r="Z346" s="35"/>
    </row>
    <row r="347" ht="12.75">
      <c r="Z347" s="35"/>
    </row>
    <row r="348" ht="12.75">
      <c r="Z348" s="35"/>
    </row>
    <row r="349" ht="12.75">
      <c r="Z349" s="35"/>
    </row>
    <row r="350" ht="12.75">
      <c r="Z350" s="35"/>
    </row>
    <row r="351" ht="12.75">
      <c r="Z351" s="35"/>
    </row>
    <row r="352" ht="12.75">
      <c r="Z352" s="35"/>
    </row>
    <row r="353" ht="12.75">
      <c r="Z353" s="35"/>
    </row>
    <row r="354" ht="12.75">
      <c r="Z354" s="35"/>
    </row>
    <row r="355" ht="12.75">
      <c r="Z355" s="35"/>
    </row>
    <row r="356" ht="12.75">
      <c r="Z356" s="35"/>
    </row>
    <row r="357" ht="12.75">
      <c r="Z357" s="35"/>
    </row>
    <row r="358" ht="12.75">
      <c r="Z358" s="35"/>
    </row>
    <row r="359" ht="12.75">
      <c r="Z359" s="35"/>
    </row>
    <row r="360" ht="12.75">
      <c r="Z360" s="35"/>
    </row>
    <row r="361" ht="12.75">
      <c r="Z361" s="35"/>
    </row>
    <row r="362" ht="12.75">
      <c r="Z362" s="35"/>
    </row>
    <row r="363" ht="12.75">
      <c r="Z363" s="35"/>
    </row>
    <row r="364" ht="12.75">
      <c r="Z364" s="35"/>
    </row>
    <row r="365" ht="12.75">
      <c r="Z365" s="35"/>
    </row>
    <row r="366" ht="12.75">
      <c r="Z366" s="35"/>
    </row>
    <row r="367" ht="12.75">
      <c r="Z367" s="35"/>
    </row>
    <row r="368" ht="12.75">
      <c r="Z368" s="35"/>
    </row>
    <row r="369" ht="12.75">
      <c r="Z369" s="35"/>
    </row>
    <row r="370" ht="12.75">
      <c r="Z370" s="35"/>
    </row>
    <row r="371" ht="12.75">
      <c r="Z371" s="35"/>
    </row>
    <row r="372" ht="12.75">
      <c r="Z372" s="35"/>
    </row>
    <row r="373" ht="12.75">
      <c r="Z373" s="35"/>
    </row>
    <row r="374" ht="12.75">
      <c r="Z374" s="35"/>
    </row>
    <row r="375" ht="12.75">
      <c r="Z375" s="35"/>
    </row>
    <row r="376" ht="12.75">
      <c r="Z376" s="35"/>
    </row>
    <row r="377" ht="12.75">
      <c r="Z377" s="35"/>
    </row>
    <row r="378" ht="12.75">
      <c r="Z378" s="35"/>
    </row>
    <row r="379" ht="12.75">
      <c r="Z379" s="35"/>
    </row>
    <row r="380" ht="12.75">
      <c r="Z380" s="35"/>
    </row>
    <row r="381" ht="12.75">
      <c r="Z381" s="35"/>
    </row>
    <row r="382" ht="12.75">
      <c r="Z382" s="35"/>
    </row>
    <row r="383" ht="12.75">
      <c r="Z383" s="35"/>
    </row>
    <row r="384" ht="12.75">
      <c r="Z384" s="35"/>
    </row>
    <row r="385" ht="12.75">
      <c r="Z385" s="35"/>
    </row>
    <row r="386" ht="12.75">
      <c r="Z386" s="35"/>
    </row>
  </sheetData>
  <sheetProtection/>
  <mergeCells count="67">
    <mergeCell ref="S71:U71"/>
    <mergeCell ref="S72:U72"/>
    <mergeCell ref="S73:U73"/>
    <mergeCell ref="S10:U10"/>
    <mergeCell ref="S11:U11"/>
    <mergeCell ref="S12:U12"/>
    <mergeCell ref="S13:U13"/>
    <mergeCell ref="S14:U14"/>
    <mergeCell ref="S15:U15"/>
    <mergeCell ref="S20:U20"/>
    <mergeCell ref="S21:U21"/>
    <mergeCell ref="S22:U22"/>
    <mergeCell ref="S23:U23"/>
    <mergeCell ref="S16:U16"/>
    <mergeCell ref="S17:U17"/>
    <mergeCell ref="S18:U18"/>
    <mergeCell ref="S19:U19"/>
    <mergeCell ref="S28:U28"/>
    <mergeCell ref="S29:U29"/>
    <mergeCell ref="S30:U30"/>
    <mergeCell ref="S31:U31"/>
    <mergeCell ref="S24:U24"/>
    <mergeCell ref="S25:U25"/>
    <mergeCell ref="S26:U26"/>
    <mergeCell ref="S27:U27"/>
    <mergeCell ref="S36:U36"/>
    <mergeCell ref="S37:U37"/>
    <mergeCell ref="S38:U38"/>
    <mergeCell ref="S39:U39"/>
    <mergeCell ref="S32:U32"/>
    <mergeCell ref="S33:U33"/>
    <mergeCell ref="S34:U34"/>
    <mergeCell ref="S35:U35"/>
    <mergeCell ref="S44:U44"/>
    <mergeCell ref="S45:U45"/>
    <mergeCell ref="S46:U46"/>
    <mergeCell ref="S47:U47"/>
    <mergeCell ref="S40:U40"/>
    <mergeCell ref="S41:U41"/>
    <mergeCell ref="S42:U42"/>
    <mergeCell ref="S43:U43"/>
    <mergeCell ref="S52:U52"/>
    <mergeCell ref="S53:U53"/>
    <mergeCell ref="S54:U54"/>
    <mergeCell ref="S55:U55"/>
    <mergeCell ref="S48:U48"/>
    <mergeCell ref="S49:U49"/>
    <mergeCell ref="S50:U50"/>
    <mergeCell ref="S51:U51"/>
    <mergeCell ref="S60:U60"/>
    <mergeCell ref="S61:U61"/>
    <mergeCell ref="S62:U62"/>
    <mergeCell ref="S63:U63"/>
    <mergeCell ref="S56:U56"/>
    <mergeCell ref="S57:U57"/>
    <mergeCell ref="S58:U58"/>
    <mergeCell ref="S59:U59"/>
    <mergeCell ref="S7:U7"/>
    <mergeCell ref="S8:U8"/>
    <mergeCell ref="S9:U9"/>
    <mergeCell ref="S70:U70"/>
    <mergeCell ref="S68:U68"/>
    <mergeCell ref="S69:U69"/>
    <mergeCell ref="S64:U64"/>
    <mergeCell ref="S65:U65"/>
    <mergeCell ref="S66:U66"/>
    <mergeCell ref="S67:U6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386"/>
  <sheetViews>
    <sheetView zoomScalePageLayoutView="0" workbookViewId="0" topLeftCell="T71">
      <selection activeCell="A1" sqref="A1"/>
    </sheetView>
  </sheetViews>
  <sheetFormatPr defaultColWidth="9.00390625" defaultRowHeight="12.75"/>
  <cols>
    <col min="1" max="1" width="20.75390625" style="29" customWidth="1"/>
    <col min="2" max="2" width="9.25390625" style="26" customWidth="1"/>
    <col min="3" max="3" width="8.25390625" style="26" customWidth="1"/>
    <col min="4" max="4" width="9.125" style="26" customWidth="1"/>
    <col min="5" max="5" width="10.25390625" style="26" bestFit="1" customWidth="1"/>
    <col min="6" max="6" width="10.25390625" style="26" customWidth="1"/>
    <col min="7" max="7" width="9.25390625" style="14" customWidth="1"/>
    <col min="8" max="8" width="11.00390625" style="14" customWidth="1"/>
    <col min="9" max="9" width="9.875" style="14" customWidth="1"/>
    <col min="10" max="10" width="10.00390625" style="14" customWidth="1"/>
    <col min="11" max="11" width="12.00390625" style="8" customWidth="1"/>
    <col min="12" max="12" width="12.375" style="14" customWidth="1"/>
    <col min="13" max="13" width="9.75390625" style="14" bestFit="1" customWidth="1"/>
    <col min="14" max="14" width="10.125" style="14" customWidth="1"/>
    <col min="15" max="15" width="10.25390625" style="14" customWidth="1"/>
    <col min="16" max="16" width="10.875" style="14" customWidth="1"/>
    <col min="17" max="17" width="10.75390625" style="14" bestFit="1" customWidth="1"/>
    <col min="18" max="18" width="11.625" style="14" customWidth="1"/>
    <col min="19" max="19" width="9.375" style="42" customWidth="1"/>
    <col min="20" max="20" width="9.75390625" style="42" customWidth="1"/>
    <col min="21" max="21" width="18.125" style="42" customWidth="1"/>
    <col min="22" max="23" width="11.625" style="14" customWidth="1"/>
    <col min="24" max="24" width="1.00390625" style="28" customWidth="1"/>
    <col min="25" max="25" width="24.00390625" style="29" customWidth="1"/>
    <col min="26" max="26" width="19.75390625" style="8" customWidth="1"/>
    <col min="27" max="80" width="9.125" style="8" customWidth="1"/>
    <col min="81" max="16384" width="9.125" style="14" customWidth="1"/>
  </cols>
  <sheetData>
    <row r="1" spans="1:25" s="2" customFormat="1" ht="12">
      <c r="A1" s="1" t="s">
        <v>210</v>
      </c>
      <c r="B1" s="1"/>
      <c r="C1" s="1"/>
      <c r="D1" s="1"/>
      <c r="E1" s="1"/>
      <c r="F1" s="1"/>
      <c r="G1" s="1"/>
      <c r="H1" s="1"/>
      <c r="I1" s="1"/>
      <c r="J1" s="1"/>
      <c r="L1" s="3"/>
      <c r="N1" s="3"/>
      <c r="O1" s="3"/>
      <c r="Q1" s="3"/>
      <c r="R1" s="3"/>
      <c r="S1" s="3"/>
      <c r="T1" s="3"/>
      <c r="U1" s="3"/>
      <c r="V1" s="3"/>
      <c r="W1" s="3"/>
      <c r="X1" s="3"/>
      <c r="Y1" s="3" t="s">
        <v>211</v>
      </c>
    </row>
    <row r="2" spans="1:26" s="5" customFormat="1" ht="12" customHeight="1">
      <c r="A2" s="4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7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6"/>
      <c r="Y2" s="7" t="s">
        <v>1</v>
      </c>
      <c r="Z2" s="8"/>
    </row>
    <row r="3" spans="1:26" s="5" customFormat="1" ht="12" customHeight="1">
      <c r="A3" s="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6"/>
      <c r="V3" s="46"/>
      <c r="W3" s="46"/>
      <c r="X3" s="10"/>
      <c r="Y3" s="10"/>
      <c r="Z3" s="8"/>
    </row>
    <row r="4" spans="1:80" s="64" customFormat="1" ht="63" customHeight="1">
      <c r="A4" s="60" t="s">
        <v>2</v>
      </c>
      <c r="B4" s="61" t="s">
        <v>165</v>
      </c>
      <c r="C4" s="61" t="s">
        <v>167</v>
      </c>
      <c r="D4" s="61" t="s">
        <v>3</v>
      </c>
      <c r="E4" s="61" t="s">
        <v>168</v>
      </c>
      <c r="F4" s="61" t="s">
        <v>170</v>
      </c>
      <c r="G4" s="61" t="s">
        <v>4</v>
      </c>
      <c r="H4" s="61" t="s">
        <v>173</v>
      </c>
      <c r="I4" s="61" t="s">
        <v>175</v>
      </c>
      <c r="J4" s="61" t="s">
        <v>177</v>
      </c>
      <c r="K4" s="65" t="s">
        <v>180</v>
      </c>
      <c r="L4" s="61" t="s">
        <v>181</v>
      </c>
      <c r="M4" s="61" t="s">
        <v>184</v>
      </c>
      <c r="N4" s="61" t="s">
        <v>185</v>
      </c>
      <c r="O4" s="61" t="s">
        <v>188</v>
      </c>
      <c r="P4" s="61" t="s">
        <v>189</v>
      </c>
      <c r="Q4" s="61" t="s">
        <v>5</v>
      </c>
      <c r="R4" s="61" t="s">
        <v>192</v>
      </c>
      <c r="S4" s="61" t="s">
        <v>193</v>
      </c>
      <c r="T4" s="61" t="s">
        <v>198</v>
      </c>
      <c r="U4" s="61" t="s">
        <v>201</v>
      </c>
      <c r="V4" s="61" t="s">
        <v>202</v>
      </c>
      <c r="W4" s="61" t="s">
        <v>6</v>
      </c>
      <c r="X4" s="11"/>
      <c r="Y4" s="62" t="s">
        <v>7</v>
      </c>
      <c r="Z4" s="35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4" customFormat="1" ht="63" customHeight="1">
      <c r="A5" s="30" t="s">
        <v>8</v>
      </c>
      <c r="B5" s="65" t="s">
        <v>166</v>
      </c>
      <c r="C5" s="61" t="s">
        <v>9</v>
      </c>
      <c r="D5" s="61" t="s">
        <v>10</v>
      </c>
      <c r="E5" s="61" t="s">
        <v>169</v>
      </c>
      <c r="F5" s="61" t="s">
        <v>171</v>
      </c>
      <c r="G5" s="61" t="s">
        <v>172</v>
      </c>
      <c r="H5" s="66" t="s">
        <v>174</v>
      </c>
      <c r="I5" s="61" t="s">
        <v>176</v>
      </c>
      <c r="J5" s="61" t="s">
        <v>178</v>
      </c>
      <c r="K5" s="65" t="s">
        <v>179</v>
      </c>
      <c r="L5" s="61" t="s">
        <v>182</v>
      </c>
      <c r="M5" s="61" t="s">
        <v>183</v>
      </c>
      <c r="N5" s="61" t="s">
        <v>186</v>
      </c>
      <c r="O5" s="61" t="s">
        <v>187</v>
      </c>
      <c r="P5" s="61" t="s">
        <v>190</v>
      </c>
      <c r="Q5" s="61" t="s">
        <v>11</v>
      </c>
      <c r="R5" s="61" t="s">
        <v>191</v>
      </c>
      <c r="S5" s="61" t="s">
        <v>195</v>
      </c>
      <c r="T5" s="61" t="s">
        <v>197</v>
      </c>
      <c r="U5" s="61" t="s">
        <v>200</v>
      </c>
      <c r="V5" s="61" t="s">
        <v>203</v>
      </c>
      <c r="W5" s="61" t="s">
        <v>12</v>
      </c>
      <c r="X5" s="12"/>
      <c r="Y5" s="68" t="s">
        <v>13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34" customFormat="1" ht="13.5" customHeight="1">
      <c r="A6" s="69"/>
      <c r="B6" s="61" t="s">
        <v>14</v>
      </c>
      <c r="C6" s="67" t="s">
        <v>15</v>
      </c>
      <c r="D6" s="67" t="s">
        <v>16</v>
      </c>
      <c r="E6" s="67" t="s">
        <v>17</v>
      </c>
      <c r="F6" s="67" t="s">
        <v>18</v>
      </c>
      <c r="G6" s="67" t="s">
        <v>19</v>
      </c>
      <c r="H6" s="67" t="s">
        <v>20</v>
      </c>
      <c r="I6" s="67" t="s">
        <v>21</v>
      </c>
      <c r="J6" s="67" t="s">
        <v>22</v>
      </c>
      <c r="K6" s="70" t="s">
        <v>23</v>
      </c>
      <c r="L6" s="67" t="s">
        <v>24</v>
      </c>
      <c r="M6" s="67" t="s">
        <v>25</v>
      </c>
      <c r="N6" s="67" t="s">
        <v>26</v>
      </c>
      <c r="O6" s="67" t="s">
        <v>27</v>
      </c>
      <c r="P6" s="67" t="s">
        <v>28</v>
      </c>
      <c r="Q6" s="67" t="s">
        <v>29</v>
      </c>
      <c r="R6" s="71" t="s">
        <v>30</v>
      </c>
      <c r="S6" s="71" t="s">
        <v>194</v>
      </c>
      <c r="T6" s="71" t="s">
        <v>196</v>
      </c>
      <c r="U6" s="71" t="s">
        <v>199</v>
      </c>
      <c r="V6" s="71" t="s">
        <v>204</v>
      </c>
      <c r="W6" s="71" t="s">
        <v>205</v>
      </c>
      <c r="X6" s="13"/>
      <c r="Y6" s="72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26" s="2" customFormat="1" ht="15" customHeight="1">
      <c r="A7" s="16" t="s">
        <v>31</v>
      </c>
      <c r="B7" s="95">
        <f>+B8+B33+B60+B61</f>
        <v>6393.6154476971205</v>
      </c>
      <c r="C7" s="95">
        <f aca="true" t="shared" si="0" ref="C7:R7">+C8+C33+C60+C61</f>
        <v>779.6299999999999</v>
      </c>
      <c r="D7" s="95">
        <f t="shared" si="0"/>
        <v>18245.8</v>
      </c>
      <c r="E7" s="95">
        <f t="shared" si="0"/>
        <v>4569.0000000000055</v>
      </c>
      <c r="F7" s="95">
        <f t="shared" si="0"/>
        <v>1807.4099999999999</v>
      </c>
      <c r="G7" s="95">
        <f t="shared" si="0"/>
        <v>13890.019999999997</v>
      </c>
      <c r="H7" s="95">
        <f t="shared" si="0"/>
        <v>27373.619999999995</v>
      </c>
      <c r="I7" s="95">
        <f t="shared" si="0"/>
        <v>16392.99998532315</v>
      </c>
      <c r="J7" s="95">
        <f t="shared" si="0"/>
        <v>11460.370000000003</v>
      </c>
      <c r="K7" s="95">
        <f t="shared" si="0"/>
        <v>9338</v>
      </c>
      <c r="L7" s="95">
        <f t="shared" si="0"/>
        <v>9384.000000000002</v>
      </c>
      <c r="M7" s="95">
        <f t="shared" si="0"/>
        <v>26922.812665811976</v>
      </c>
      <c r="N7" s="95">
        <f t="shared" si="0"/>
        <v>7449.010582899894</v>
      </c>
      <c r="O7" s="95">
        <f t="shared" si="0"/>
        <v>3962</v>
      </c>
      <c r="P7" s="95">
        <f t="shared" si="0"/>
        <v>17441.779978584465</v>
      </c>
      <c r="Q7" s="95">
        <f t="shared" si="0"/>
        <v>11552.609997</v>
      </c>
      <c r="R7" s="102">
        <f t="shared" si="0"/>
        <v>10001.590677369735</v>
      </c>
      <c r="S7" s="143">
        <f>+S8+S33+S60+S61</f>
        <v>8070.389999999999</v>
      </c>
      <c r="T7" s="144"/>
      <c r="U7" s="145"/>
      <c r="V7" s="100"/>
      <c r="W7" s="95">
        <f>+W8+W33+W60+W61</f>
        <v>205034.65933468635</v>
      </c>
      <c r="X7" s="43"/>
      <c r="Y7" s="15" t="s">
        <v>32</v>
      </c>
      <c r="Z7" s="124"/>
    </row>
    <row r="8" spans="1:26" s="2" customFormat="1" ht="15" customHeight="1">
      <c r="A8" s="16" t="s">
        <v>33</v>
      </c>
      <c r="B8" s="85">
        <f>+B9+B15+B23+B28</f>
        <v>2867.6587359215023</v>
      </c>
      <c r="C8" s="85">
        <f aca="true" t="shared" si="1" ref="C8:R8">+C9+C15+C23+C28</f>
        <v>475.02396195648043</v>
      </c>
      <c r="D8" s="85">
        <f t="shared" si="1"/>
        <v>5556.644099925796</v>
      </c>
      <c r="E8" s="85">
        <f t="shared" si="1"/>
        <v>2329.7053347315546</v>
      </c>
      <c r="F8" s="85">
        <f t="shared" si="1"/>
        <v>396.3448009354395</v>
      </c>
      <c r="G8" s="85">
        <f t="shared" si="1"/>
        <v>4129.990241569379</v>
      </c>
      <c r="H8" s="85">
        <f t="shared" si="1"/>
        <v>7703.199326544482</v>
      </c>
      <c r="I8" s="85">
        <f t="shared" si="1"/>
        <v>2760.274677689926</v>
      </c>
      <c r="J8" s="85">
        <f t="shared" si="1"/>
        <v>2688.979706333963</v>
      </c>
      <c r="K8" s="85">
        <f t="shared" si="1"/>
        <v>1168.8925659737233</v>
      </c>
      <c r="L8" s="85">
        <f t="shared" si="1"/>
        <v>1474.2007555754371</v>
      </c>
      <c r="M8" s="85">
        <f t="shared" si="1"/>
        <v>4981.295944883583</v>
      </c>
      <c r="N8" s="85">
        <f t="shared" si="1"/>
        <v>1301.4949370062923</v>
      </c>
      <c r="O8" s="85">
        <f t="shared" si="1"/>
        <v>726.4372647322238</v>
      </c>
      <c r="P8" s="85">
        <f t="shared" si="1"/>
        <v>4645.258616690946</v>
      </c>
      <c r="Q8" s="85">
        <f t="shared" si="1"/>
        <v>3790.817286</v>
      </c>
      <c r="R8" s="101">
        <f t="shared" si="1"/>
        <v>2894.8407866579246</v>
      </c>
      <c r="S8" s="131">
        <f>+S9+S15+S23+S28</f>
        <v>2034.6327575624412</v>
      </c>
      <c r="T8" s="132"/>
      <c r="U8" s="133"/>
      <c r="V8" s="98"/>
      <c r="W8" s="85">
        <f>+W9+W15+W23+W28</f>
        <v>51925.69180069109</v>
      </c>
      <c r="X8" s="43"/>
      <c r="Y8" s="22" t="s">
        <v>34</v>
      </c>
      <c r="Z8" s="124"/>
    </row>
    <row r="9" spans="1:26" s="78" customFormat="1" ht="15" customHeight="1">
      <c r="A9" s="19" t="s">
        <v>35</v>
      </c>
      <c r="B9" s="85">
        <f aca="true" t="shared" si="2" ref="B9:R9">SUM(B10:B14)</f>
        <v>469.10378113171794</v>
      </c>
      <c r="C9" s="85">
        <f t="shared" si="2"/>
        <v>52.684585052996745</v>
      </c>
      <c r="D9" s="85">
        <f t="shared" si="2"/>
        <v>839.6788423177302</v>
      </c>
      <c r="E9" s="85">
        <f t="shared" si="2"/>
        <v>273.4179322480113</v>
      </c>
      <c r="F9" s="85">
        <f t="shared" si="2"/>
        <v>62.98820020418586</v>
      </c>
      <c r="G9" s="85">
        <f t="shared" si="2"/>
        <v>604.9734000586191</v>
      </c>
      <c r="H9" s="85">
        <f t="shared" si="2"/>
        <v>999.5474606527646</v>
      </c>
      <c r="I9" s="85">
        <f t="shared" si="2"/>
        <v>607.414302061277</v>
      </c>
      <c r="J9" s="85">
        <f t="shared" si="2"/>
        <v>423.1080883103058</v>
      </c>
      <c r="K9" s="85">
        <f t="shared" si="2"/>
        <v>169.54470834921392</v>
      </c>
      <c r="L9" s="85">
        <f t="shared" si="2"/>
        <v>227.39940682443023</v>
      </c>
      <c r="M9" s="85">
        <f t="shared" si="2"/>
        <v>717.3594563561032</v>
      </c>
      <c r="N9" s="85">
        <f t="shared" si="2"/>
        <v>173.84880674826042</v>
      </c>
      <c r="O9" s="85">
        <f t="shared" si="2"/>
        <v>112.03805491895699</v>
      </c>
      <c r="P9" s="85">
        <f t="shared" si="2"/>
        <v>929.6128841175879</v>
      </c>
      <c r="Q9" s="85">
        <f t="shared" si="2"/>
        <v>845.2522979999999</v>
      </c>
      <c r="R9" s="101">
        <f t="shared" si="2"/>
        <v>431.307473024813</v>
      </c>
      <c r="S9" s="131">
        <f>SUM(S10:S14)</f>
        <v>240.44260478671862</v>
      </c>
      <c r="T9" s="132"/>
      <c r="U9" s="133"/>
      <c r="V9" s="96"/>
      <c r="W9" s="92">
        <f>SUM(W10:W14)</f>
        <v>8179.7222851636925</v>
      </c>
      <c r="X9" s="43"/>
      <c r="Y9" s="20" t="s">
        <v>36</v>
      </c>
      <c r="Z9" s="124"/>
    </row>
    <row r="10" spans="1:26" s="2" customFormat="1" ht="15" customHeight="1">
      <c r="A10" s="17" t="s">
        <v>37</v>
      </c>
      <c r="B10" s="80">
        <v>113.68680377398259</v>
      </c>
      <c r="C10" s="80">
        <v>3.434443489363247</v>
      </c>
      <c r="D10" s="80">
        <v>128.7903244244698</v>
      </c>
      <c r="E10" s="80">
        <v>12.433103920542763</v>
      </c>
      <c r="F10" s="80">
        <v>15.257211170919826</v>
      </c>
      <c r="G10" s="80">
        <v>118.7280470829586</v>
      </c>
      <c r="H10" s="80">
        <v>254.7762103728762</v>
      </c>
      <c r="I10" s="80">
        <v>83.50368185497913</v>
      </c>
      <c r="J10" s="80">
        <v>114.48823132921494</v>
      </c>
      <c r="K10" s="80">
        <v>86.90767064350635</v>
      </c>
      <c r="L10" s="80">
        <v>53.156495178096186</v>
      </c>
      <c r="M10" s="103">
        <v>192.47487652275484</v>
      </c>
      <c r="N10" s="80">
        <v>40.71041848571298</v>
      </c>
      <c r="O10" s="80">
        <v>25.647811981475638</v>
      </c>
      <c r="P10" s="80">
        <v>408.3451556069108</v>
      </c>
      <c r="Q10" s="80">
        <v>147.91703900000002</v>
      </c>
      <c r="R10" s="80">
        <v>135.6523357188103</v>
      </c>
      <c r="S10" s="125">
        <v>40.41906006705464</v>
      </c>
      <c r="T10" s="126"/>
      <c r="U10" s="127"/>
      <c r="V10" s="80"/>
      <c r="W10" s="80">
        <f aca="true" t="shared" si="3" ref="W10:W32">SUM(B10:V10)</f>
        <v>1976.3289206236288</v>
      </c>
      <c r="X10" s="43"/>
      <c r="Y10" s="18" t="s">
        <v>38</v>
      </c>
      <c r="Z10" s="124"/>
    </row>
    <row r="11" spans="1:26" s="2" customFormat="1" ht="15" customHeight="1">
      <c r="A11" s="17" t="s">
        <v>39</v>
      </c>
      <c r="B11" s="80">
        <v>73.33579295023044</v>
      </c>
      <c r="C11" s="80">
        <v>0.6498422418252411</v>
      </c>
      <c r="D11" s="80">
        <v>231.6486767994642</v>
      </c>
      <c r="E11" s="80">
        <v>5.213873673932764</v>
      </c>
      <c r="F11" s="80">
        <v>14.377464186188039</v>
      </c>
      <c r="G11" s="80">
        <v>159.7719907118786</v>
      </c>
      <c r="H11" s="80">
        <v>152.21966881449606</v>
      </c>
      <c r="I11" s="80">
        <v>31.754224355125604</v>
      </c>
      <c r="J11" s="80">
        <v>58.55139257238797</v>
      </c>
      <c r="K11" s="80">
        <v>17.64471253710198</v>
      </c>
      <c r="L11" s="80">
        <v>34.5063096662545</v>
      </c>
      <c r="M11" s="103">
        <v>108.38539387910738</v>
      </c>
      <c r="N11" s="80">
        <v>39.92004109444793</v>
      </c>
      <c r="O11" s="80">
        <v>14.004573554321004</v>
      </c>
      <c r="P11" s="80">
        <v>143.19136223977438</v>
      </c>
      <c r="Q11" s="80">
        <v>265.371108</v>
      </c>
      <c r="R11" s="80">
        <v>57.29086532248543</v>
      </c>
      <c r="S11" s="125">
        <v>57.3241695899083</v>
      </c>
      <c r="T11" s="126"/>
      <c r="U11" s="127"/>
      <c r="V11" s="80"/>
      <c r="W11" s="80">
        <f t="shared" si="3"/>
        <v>1465.16146218893</v>
      </c>
      <c r="X11" s="43"/>
      <c r="Y11" s="18" t="s">
        <v>40</v>
      </c>
      <c r="Z11" s="124"/>
    </row>
    <row r="12" spans="1:26" s="2" customFormat="1" ht="15" customHeight="1">
      <c r="A12" s="17" t="s">
        <v>41</v>
      </c>
      <c r="B12" s="80">
        <v>86.75495007021034</v>
      </c>
      <c r="C12" s="80">
        <v>0.10663655864971952</v>
      </c>
      <c r="D12" s="80">
        <v>167.99991988820017</v>
      </c>
      <c r="E12" s="80">
        <v>197.61358734122697</v>
      </c>
      <c r="F12" s="80">
        <v>9.293061374910623</v>
      </c>
      <c r="G12" s="80">
        <v>80.5194001007958</v>
      </c>
      <c r="H12" s="80">
        <v>154.12880645937008</v>
      </c>
      <c r="I12" s="80">
        <v>29.730971302370467</v>
      </c>
      <c r="J12" s="80">
        <v>70.57468689992396</v>
      </c>
      <c r="K12" s="80">
        <v>15.903058092776304</v>
      </c>
      <c r="L12" s="80">
        <v>31.062164834061782</v>
      </c>
      <c r="M12" s="103">
        <v>112.9745404389951</v>
      </c>
      <c r="N12" s="80">
        <v>19.59723839278092</v>
      </c>
      <c r="O12" s="80">
        <v>23.502486431912825</v>
      </c>
      <c r="P12" s="80">
        <v>148.36726072357285</v>
      </c>
      <c r="Q12" s="80">
        <v>256.289667</v>
      </c>
      <c r="R12" s="80">
        <v>65.57127362120825</v>
      </c>
      <c r="S12" s="125">
        <v>23.446495312079133</v>
      </c>
      <c r="T12" s="126"/>
      <c r="U12" s="127"/>
      <c r="V12" s="80"/>
      <c r="W12" s="80">
        <f t="shared" si="3"/>
        <v>1493.4362048430453</v>
      </c>
      <c r="X12" s="43"/>
      <c r="Y12" s="18" t="s">
        <v>42</v>
      </c>
      <c r="Z12" s="124"/>
    </row>
    <row r="13" spans="1:26" s="2" customFormat="1" ht="15" customHeight="1">
      <c r="A13" s="17" t="s">
        <v>43</v>
      </c>
      <c r="B13" s="80">
        <v>91.7032877986415</v>
      </c>
      <c r="C13" s="80">
        <v>14.273824324001229</v>
      </c>
      <c r="D13" s="80">
        <v>90.50223280610653</v>
      </c>
      <c r="E13" s="80">
        <v>46.740342507575406</v>
      </c>
      <c r="F13" s="80">
        <v>7.836589668789468</v>
      </c>
      <c r="G13" s="80">
        <v>60.336191002571724</v>
      </c>
      <c r="H13" s="80">
        <v>157.39640903204366</v>
      </c>
      <c r="I13" s="80">
        <v>37.70161361467517</v>
      </c>
      <c r="J13" s="80">
        <v>58.55139257238797</v>
      </c>
      <c r="K13" s="80">
        <v>3.1609979142333673</v>
      </c>
      <c r="L13" s="80">
        <v>48.05114784614286</v>
      </c>
      <c r="M13" s="103">
        <v>99.37321093352381</v>
      </c>
      <c r="N13" s="80">
        <v>25.41138425043863</v>
      </c>
      <c r="O13" s="80">
        <v>15.778064414434041</v>
      </c>
      <c r="P13" s="80">
        <v>88.59955495437084</v>
      </c>
      <c r="Q13" s="80">
        <v>77.28815900000001</v>
      </c>
      <c r="R13" s="80">
        <v>64.88657355103956</v>
      </c>
      <c r="S13" s="125">
        <v>49.6092025500945</v>
      </c>
      <c r="T13" s="126"/>
      <c r="U13" s="127"/>
      <c r="V13" s="80"/>
      <c r="W13" s="80">
        <f t="shared" si="3"/>
        <v>1037.2001787410702</v>
      </c>
      <c r="X13" s="43"/>
      <c r="Y13" s="18" t="s">
        <v>44</v>
      </c>
      <c r="Z13" s="124"/>
    </row>
    <row r="14" spans="1:26" s="2" customFormat="1" ht="15" customHeight="1">
      <c r="A14" s="17" t="s">
        <v>45</v>
      </c>
      <c r="B14" s="80">
        <v>103.62294653865311</v>
      </c>
      <c r="C14" s="80">
        <v>34.21983843915731</v>
      </c>
      <c r="D14" s="80">
        <v>220.73768839948943</v>
      </c>
      <c r="E14" s="80">
        <v>11.417024804733362</v>
      </c>
      <c r="F14" s="80">
        <v>16.2238738033779</v>
      </c>
      <c r="G14" s="80">
        <v>185.61777116041432</v>
      </c>
      <c r="H14" s="80">
        <v>281.02636597397856</v>
      </c>
      <c r="I14" s="80">
        <v>424.7238109341266</v>
      </c>
      <c r="J14" s="80">
        <v>120.942384936391</v>
      </c>
      <c r="K14" s="80">
        <v>45.928269161595914</v>
      </c>
      <c r="L14" s="80">
        <v>60.623289299874884</v>
      </c>
      <c r="M14" s="103">
        <v>204.15143458172196</v>
      </c>
      <c r="N14" s="80">
        <v>48.20972452487996</v>
      </c>
      <c r="O14" s="80">
        <v>33.10511853681348</v>
      </c>
      <c r="P14" s="80">
        <v>141.10955059295895</v>
      </c>
      <c r="Q14" s="80">
        <v>98.386325</v>
      </c>
      <c r="R14" s="80">
        <v>107.90642481126949</v>
      </c>
      <c r="S14" s="125">
        <v>69.64367726758202</v>
      </c>
      <c r="T14" s="126"/>
      <c r="U14" s="127"/>
      <c r="V14" s="80"/>
      <c r="W14" s="80">
        <f t="shared" si="3"/>
        <v>2207.5955187670183</v>
      </c>
      <c r="X14" s="43"/>
      <c r="Y14" s="18" t="s">
        <v>46</v>
      </c>
      <c r="Z14" s="124"/>
    </row>
    <row r="15" spans="1:26" s="2" customFormat="1" ht="15" customHeight="1">
      <c r="A15" s="19" t="s">
        <v>47</v>
      </c>
      <c r="B15" s="85">
        <f>SUM(B16:B22)</f>
        <v>1335.932188270621</v>
      </c>
      <c r="C15" s="85">
        <f aca="true" t="shared" si="4" ref="C15:Q15">SUM(C16:C22)</f>
        <v>66.69280070343908</v>
      </c>
      <c r="D15" s="85">
        <f t="shared" si="4"/>
        <v>3232.6685752811736</v>
      </c>
      <c r="E15" s="85">
        <f t="shared" si="4"/>
        <v>417.9363973090133</v>
      </c>
      <c r="F15" s="85">
        <f t="shared" si="4"/>
        <v>225.81309273224713</v>
      </c>
      <c r="G15" s="85">
        <f t="shared" si="4"/>
        <v>2249.2352279484708</v>
      </c>
      <c r="H15" s="85">
        <f t="shared" si="4"/>
        <v>4870.202419102488</v>
      </c>
      <c r="I15" s="85">
        <f t="shared" si="4"/>
        <v>1379.2419718779695</v>
      </c>
      <c r="J15" s="85">
        <f t="shared" si="4"/>
        <v>1560.3832992838365</v>
      </c>
      <c r="K15" s="85">
        <f t="shared" si="4"/>
        <v>781.533538732561</v>
      </c>
      <c r="L15" s="85">
        <f t="shared" si="4"/>
        <v>891.1416456513621</v>
      </c>
      <c r="M15" s="85">
        <f t="shared" si="4"/>
        <v>2874.393360889968</v>
      </c>
      <c r="N15" s="85">
        <f t="shared" si="4"/>
        <v>829.1806777930886</v>
      </c>
      <c r="O15" s="85">
        <f t="shared" si="4"/>
        <v>435.3846728053951</v>
      </c>
      <c r="P15" s="85">
        <f t="shared" si="4"/>
        <v>2359.192990582342</v>
      </c>
      <c r="Q15" s="85">
        <f t="shared" si="4"/>
        <v>2009.764178</v>
      </c>
      <c r="R15" s="85">
        <v>1713.3268778350516</v>
      </c>
      <c r="S15" s="131">
        <f>SUM(S16:U22)</f>
        <v>1262.6968154511344</v>
      </c>
      <c r="T15" s="132"/>
      <c r="U15" s="133"/>
      <c r="V15" s="92"/>
      <c r="W15" s="92">
        <f>SUM(W16:W22)</f>
        <v>28494.720730250163</v>
      </c>
      <c r="X15" s="43"/>
      <c r="Y15" s="20" t="s">
        <v>48</v>
      </c>
      <c r="Z15" s="124"/>
    </row>
    <row r="16" spans="1:26" s="2" customFormat="1" ht="15" customHeight="1">
      <c r="A16" s="21" t="s">
        <v>49</v>
      </c>
      <c r="B16" s="80">
        <v>286.2712378623754</v>
      </c>
      <c r="C16" s="80">
        <v>1.8254977845163438</v>
      </c>
      <c r="D16" s="80">
        <v>177.84494043880323</v>
      </c>
      <c r="E16" s="80">
        <v>55.537710592082014</v>
      </c>
      <c r="F16" s="80">
        <v>10.912449791466223</v>
      </c>
      <c r="G16" s="80">
        <v>183.21385821996168</v>
      </c>
      <c r="H16" s="80">
        <v>322.46073287969614</v>
      </c>
      <c r="I16" s="80">
        <v>101.69382352568957</v>
      </c>
      <c r="J16" s="80">
        <v>53.346437582353374</v>
      </c>
      <c r="K16" s="80">
        <v>19.08484384163513</v>
      </c>
      <c r="L16" s="80">
        <v>40.888457198754686</v>
      </c>
      <c r="M16" s="103">
        <v>132.53883513274505</v>
      </c>
      <c r="N16" s="80">
        <v>41.53697324289731</v>
      </c>
      <c r="O16" s="80">
        <v>16.07472943043541</v>
      </c>
      <c r="P16" s="80">
        <v>122.7994</v>
      </c>
      <c r="Q16" s="80">
        <v>122.314175</v>
      </c>
      <c r="R16" s="80">
        <v>82.00210109794187</v>
      </c>
      <c r="S16" s="125">
        <v>54.8316386991141</v>
      </c>
      <c r="T16" s="126"/>
      <c r="U16" s="127"/>
      <c r="V16" s="80"/>
      <c r="W16" s="80">
        <f t="shared" si="3"/>
        <v>1825.1778423204678</v>
      </c>
      <c r="X16" s="43"/>
      <c r="Y16" s="18" t="s">
        <v>50</v>
      </c>
      <c r="Z16" s="124"/>
    </row>
    <row r="17" spans="1:80" s="29" customFormat="1" ht="15" customHeight="1">
      <c r="A17" s="21" t="s">
        <v>51</v>
      </c>
      <c r="B17" s="80">
        <v>276.5491458830901</v>
      </c>
      <c r="C17" s="80">
        <v>21.357324141695813</v>
      </c>
      <c r="D17" s="80">
        <v>2289.8642845921177</v>
      </c>
      <c r="E17" s="80">
        <v>323.468617544573</v>
      </c>
      <c r="F17" s="80">
        <v>169.31174355147448</v>
      </c>
      <c r="G17" s="80">
        <v>1236.6360661981294</v>
      </c>
      <c r="H17" s="80">
        <v>3371.149489469737</v>
      </c>
      <c r="I17" s="80">
        <v>770.3746124790746</v>
      </c>
      <c r="J17" s="80">
        <v>906.425556834074</v>
      </c>
      <c r="K17" s="80">
        <f>673.580731294265-6.45</f>
        <v>667.1307312942649</v>
      </c>
      <c r="L17" s="80">
        <v>665.3283500194378</v>
      </c>
      <c r="M17" s="103">
        <v>1911.9887562270992</v>
      </c>
      <c r="N17" s="80">
        <v>681.07</v>
      </c>
      <c r="O17" s="80">
        <v>343.248921240564</v>
      </c>
      <c r="P17" s="80">
        <v>1632.4897537216805</v>
      </c>
      <c r="Q17" s="80">
        <v>1423.681238</v>
      </c>
      <c r="R17" s="80">
        <v>1259.005631139422</v>
      </c>
      <c r="S17" s="125">
        <v>916.4054777713105</v>
      </c>
      <c r="T17" s="126"/>
      <c r="U17" s="127"/>
      <c r="V17" s="80"/>
      <c r="W17" s="80">
        <f t="shared" si="3"/>
        <v>18865.485700107743</v>
      </c>
      <c r="X17" s="43"/>
      <c r="Y17" s="18" t="s">
        <v>52</v>
      </c>
      <c r="Z17" s="12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29" customFormat="1" ht="15" customHeight="1">
      <c r="A18" s="21" t="s">
        <v>53</v>
      </c>
      <c r="B18" s="80">
        <v>103.43033900410288</v>
      </c>
      <c r="C18" s="80">
        <v>2.8041405086390756</v>
      </c>
      <c r="D18" s="80">
        <v>311.2066038024153</v>
      </c>
      <c r="E18" s="80">
        <v>2.4454559252863506</v>
      </c>
      <c r="F18" s="80">
        <v>2.687800652443235</v>
      </c>
      <c r="G18" s="80">
        <v>205.8499116899337</v>
      </c>
      <c r="H18" s="80">
        <v>116.73030200234919</v>
      </c>
      <c r="I18" s="80">
        <v>48.5391135336756</v>
      </c>
      <c r="J18" s="80">
        <v>27.13710085711019</v>
      </c>
      <c r="K18" s="99">
        <v>6.45</v>
      </c>
      <c r="L18" s="80">
        <v>21.79363680810859</v>
      </c>
      <c r="M18" s="103">
        <v>90.30208872720901</v>
      </c>
      <c r="N18" s="80">
        <v>8.29176446031317</v>
      </c>
      <c r="O18" s="80">
        <v>7.509859442905022</v>
      </c>
      <c r="P18" s="80">
        <v>91.60312540461133</v>
      </c>
      <c r="Q18" s="80">
        <v>56.702816</v>
      </c>
      <c r="R18" s="80">
        <v>52.723371869499346</v>
      </c>
      <c r="S18" s="125">
        <v>25.355803878707963</v>
      </c>
      <c r="T18" s="126"/>
      <c r="U18" s="127"/>
      <c r="V18" s="80"/>
      <c r="W18" s="80">
        <f t="shared" si="3"/>
        <v>1181.56323456731</v>
      </c>
      <c r="X18" s="43"/>
      <c r="Y18" s="18" t="s">
        <v>54</v>
      </c>
      <c r="Z18" s="124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29" customFormat="1" ht="15" customHeight="1">
      <c r="A19" s="21" t="s">
        <v>55</v>
      </c>
      <c r="B19" s="80">
        <v>317.9170613165298</v>
      </c>
      <c r="C19" s="80">
        <v>7.1669933091012785</v>
      </c>
      <c r="D19" s="80">
        <v>152.24196199167937</v>
      </c>
      <c r="E19" s="80">
        <v>16.76177257355279</v>
      </c>
      <c r="F19" s="80">
        <v>8.989910130871365</v>
      </c>
      <c r="G19" s="80">
        <v>162.8831023859314</v>
      </c>
      <c r="H19" s="80">
        <v>264.06690315290933</v>
      </c>
      <c r="I19" s="80">
        <v>96.07831923725215</v>
      </c>
      <c r="J19" s="80">
        <v>53.346437582353374</v>
      </c>
      <c r="K19" s="80">
        <v>14.475486280083294</v>
      </c>
      <c r="L19" s="80">
        <v>43.61365713434047</v>
      </c>
      <c r="M19" s="103">
        <v>131.29120426148944</v>
      </c>
      <c r="N19" s="80">
        <v>34.835605601504966</v>
      </c>
      <c r="O19" s="80">
        <v>18.624173506129882</v>
      </c>
      <c r="P19" s="80">
        <v>149.11332186066858</v>
      </c>
      <c r="Q19" s="80">
        <v>105.808133</v>
      </c>
      <c r="R19" s="80">
        <v>74.97031194380845</v>
      </c>
      <c r="S19" s="125">
        <v>78.55267974491132</v>
      </c>
      <c r="T19" s="126"/>
      <c r="U19" s="127"/>
      <c r="V19" s="80"/>
      <c r="W19" s="80">
        <f t="shared" si="3"/>
        <v>1730.737035013117</v>
      </c>
      <c r="X19" s="43"/>
      <c r="Y19" s="18" t="s">
        <v>56</v>
      </c>
      <c r="Z19" s="12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29" customFormat="1" ht="15" customHeight="1">
      <c r="A20" s="21" t="s">
        <v>57</v>
      </c>
      <c r="B20" s="80">
        <v>87.07074573141901</v>
      </c>
      <c r="C20" s="80">
        <v>1.673814519840346</v>
      </c>
      <c r="D20" s="80">
        <v>100.23987552005275</v>
      </c>
      <c r="E20" s="80">
        <v>4.029044603438499</v>
      </c>
      <c r="F20" s="80">
        <v>9.094355230782178</v>
      </c>
      <c r="G20" s="80">
        <v>156.62960494266989</v>
      </c>
      <c r="H20" s="80">
        <v>268.4976214021834</v>
      </c>
      <c r="I20" s="80">
        <v>72.74029972561397</v>
      </c>
      <c r="J20" s="80">
        <v>186.71253153823682</v>
      </c>
      <c r="K20" s="80">
        <v>19.74874503004017</v>
      </c>
      <c r="L20" s="80">
        <v>29.83177268088621</v>
      </c>
      <c r="M20" s="103">
        <v>173.27166695103134</v>
      </c>
      <c r="N20" s="80">
        <v>24.875293380939507</v>
      </c>
      <c r="O20" s="80">
        <v>12.513256026509247</v>
      </c>
      <c r="P20" s="80">
        <v>155.6793612450803</v>
      </c>
      <c r="Q20" s="80">
        <v>100.35274600000001</v>
      </c>
      <c r="R20" s="80">
        <v>79.2580878889568</v>
      </c>
      <c r="S20" s="125">
        <v>64.00289621955447</v>
      </c>
      <c r="T20" s="126"/>
      <c r="U20" s="127"/>
      <c r="V20" s="80"/>
      <c r="W20" s="80">
        <f t="shared" si="3"/>
        <v>1546.221718637235</v>
      </c>
      <c r="X20" s="43"/>
      <c r="Y20" s="18" t="s">
        <v>58</v>
      </c>
      <c r="Z20" s="124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29" customFormat="1" ht="15" customHeight="1">
      <c r="A21" s="21" t="s">
        <v>59</v>
      </c>
      <c r="B21" s="80">
        <v>189.33356343921815</v>
      </c>
      <c r="C21" s="80">
        <v>5.560036812892622</v>
      </c>
      <c r="D21" s="80">
        <v>133.3664771321976</v>
      </c>
      <c r="E21" s="80">
        <v>8.841661320226072</v>
      </c>
      <c r="F21" s="80">
        <v>12.64116723247004</v>
      </c>
      <c r="G21" s="80">
        <v>131.1325103834582</v>
      </c>
      <c r="H21" s="80">
        <v>318.2930323380552</v>
      </c>
      <c r="I21" s="80">
        <v>114.22286039306898</v>
      </c>
      <c r="J21" s="80">
        <v>66.68304697794173</v>
      </c>
      <c r="K21" s="80">
        <v>48.010442123860365</v>
      </c>
      <c r="L21" s="80">
        <v>49.75628042726645</v>
      </c>
      <c r="M21" s="103">
        <v>196.16320306424032</v>
      </c>
      <c r="N21" s="80">
        <v>36.50716765010415</v>
      </c>
      <c r="O21" s="80">
        <v>17.470394562464996</v>
      </c>
      <c r="P21" s="80">
        <v>132.8643384762655</v>
      </c>
      <c r="Q21" s="80">
        <v>129.470044</v>
      </c>
      <c r="R21" s="80">
        <v>103.30052186930823</v>
      </c>
      <c r="S21" s="125">
        <v>72.40751811112916</v>
      </c>
      <c r="T21" s="126"/>
      <c r="U21" s="127"/>
      <c r="V21" s="80"/>
      <c r="W21" s="80">
        <f t="shared" si="3"/>
        <v>1766.0242663141673</v>
      </c>
      <c r="X21" s="43"/>
      <c r="Y21" s="18" t="s">
        <v>60</v>
      </c>
      <c r="Z21" s="12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29" customFormat="1" ht="15" customHeight="1">
      <c r="A22" s="21" t="s">
        <v>61</v>
      </c>
      <c r="B22" s="80">
        <v>75.36009503388576</v>
      </c>
      <c r="C22" s="80">
        <v>26.304993626753603</v>
      </c>
      <c r="D22" s="80">
        <v>67.9044318039067</v>
      </c>
      <c r="E22" s="80">
        <v>6.852134749854536</v>
      </c>
      <c r="F22" s="80">
        <v>12.175666142739587</v>
      </c>
      <c r="G22" s="80">
        <v>172.89017412838675</v>
      </c>
      <c r="H22" s="80">
        <v>209.0043378575579</v>
      </c>
      <c r="I22" s="80">
        <v>175.59294298359467</v>
      </c>
      <c r="J22" s="80">
        <v>266.7321879117669</v>
      </c>
      <c r="K22" s="80">
        <v>6.633290162677167</v>
      </c>
      <c r="L22" s="80">
        <v>39.92949138256788</v>
      </c>
      <c r="M22" s="103">
        <v>238.83760652615305</v>
      </c>
      <c r="N22" s="80">
        <v>2.06387345732949</v>
      </c>
      <c r="O22" s="80">
        <v>19.943338596386607</v>
      </c>
      <c r="P22" s="80">
        <v>74.64368987403635</v>
      </c>
      <c r="Q22" s="80">
        <v>71.435026</v>
      </c>
      <c r="R22" s="80">
        <v>62.06685202611507</v>
      </c>
      <c r="S22" s="125">
        <v>51.14080102640674</v>
      </c>
      <c r="T22" s="126"/>
      <c r="U22" s="127"/>
      <c r="V22" s="80"/>
      <c r="W22" s="80">
        <f t="shared" si="3"/>
        <v>1579.5109332901188</v>
      </c>
      <c r="X22" s="43"/>
      <c r="Y22" s="18" t="s">
        <v>62</v>
      </c>
      <c r="Z22" s="124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29" customFormat="1" ht="15" customHeight="1">
      <c r="A23" s="19" t="s">
        <v>63</v>
      </c>
      <c r="B23" s="85">
        <f>SUM(B24:B27)</f>
        <v>238.6340490128411</v>
      </c>
      <c r="C23" s="85">
        <f aca="true" t="shared" si="5" ref="C23:Q23">SUM(C24:C27)</f>
        <v>343.478503402249</v>
      </c>
      <c r="D23" s="85">
        <f t="shared" si="5"/>
        <v>188.34957541174515</v>
      </c>
      <c r="E23" s="85">
        <f t="shared" si="5"/>
        <v>1568.4432174583808</v>
      </c>
      <c r="F23" s="85">
        <f t="shared" si="5"/>
        <v>22.73993652538315</v>
      </c>
      <c r="G23" s="85">
        <f t="shared" si="5"/>
        <v>355.80959737441555</v>
      </c>
      <c r="H23" s="85">
        <f t="shared" si="5"/>
        <v>433.0937390970612</v>
      </c>
      <c r="I23" s="85">
        <f t="shared" si="5"/>
        <v>112.45276904991562</v>
      </c>
      <c r="J23" s="85">
        <f t="shared" si="5"/>
        <v>153.2662131105636</v>
      </c>
      <c r="K23" s="85">
        <f t="shared" si="5"/>
        <v>67.62059981088576</v>
      </c>
      <c r="L23" s="85">
        <f t="shared" si="5"/>
        <v>101.61134066751728</v>
      </c>
      <c r="M23" s="85">
        <f t="shared" si="5"/>
        <v>329.27252156722983</v>
      </c>
      <c r="N23" s="85">
        <f t="shared" si="5"/>
        <v>75.38548441068609</v>
      </c>
      <c r="O23" s="85">
        <f t="shared" si="5"/>
        <v>37.94130467321645</v>
      </c>
      <c r="P23" s="85">
        <f t="shared" si="5"/>
        <v>324.4226205094193</v>
      </c>
      <c r="Q23" s="85">
        <f t="shared" si="5"/>
        <v>250.89846599999998</v>
      </c>
      <c r="R23" s="85">
        <v>184.28000176532967</v>
      </c>
      <c r="S23" s="131">
        <f>SUM(S24:U27)</f>
        <v>126.91622230867884</v>
      </c>
      <c r="T23" s="132"/>
      <c r="U23" s="133"/>
      <c r="V23" s="92"/>
      <c r="W23" s="92">
        <f>SUM(W24:W27)</f>
        <v>4914.616162155518</v>
      </c>
      <c r="X23" s="96">
        <f>SUM(X24:X27)</f>
        <v>0</v>
      </c>
      <c r="Y23" s="20" t="s">
        <v>64</v>
      </c>
      <c r="Z23" s="124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29" customFormat="1" ht="15" customHeight="1">
      <c r="A24" s="21" t="s">
        <v>65</v>
      </c>
      <c r="B24" s="80">
        <v>28.834078186891183</v>
      </c>
      <c r="C24" s="80">
        <v>0.2660825794656702</v>
      </c>
      <c r="D24" s="80">
        <v>19.588355842821496</v>
      </c>
      <c r="E24" s="80">
        <v>0.2654639255006365</v>
      </c>
      <c r="F24" s="80">
        <v>0.4896390245041982</v>
      </c>
      <c r="G24" s="80">
        <v>67.70937322547232</v>
      </c>
      <c r="H24" s="80">
        <v>39.63022968841108</v>
      </c>
      <c r="I24" s="80">
        <v>11.710684448103995</v>
      </c>
      <c r="J24" s="80">
        <v>15.326621311056359</v>
      </c>
      <c r="K24" s="80">
        <v>15.96268844252331</v>
      </c>
      <c r="L24" s="80">
        <v>11.30071226709202</v>
      </c>
      <c r="M24" s="103">
        <v>78.41053449079114</v>
      </c>
      <c r="N24" s="80">
        <v>6.72</v>
      </c>
      <c r="O24" s="80">
        <v>3.6568592041162105</v>
      </c>
      <c r="P24" s="80">
        <v>22.90410777489442</v>
      </c>
      <c r="Q24" s="80">
        <v>25.093595</v>
      </c>
      <c r="R24" s="80">
        <v>23.71669230455487</v>
      </c>
      <c r="S24" s="125">
        <v>15.964651840209727</v>
      </c>
      <c r="T24" s="126"/>
      <c r="U24" s="127"/>
      <c r="V24" s="80"/>
      <c r="W24" s="80">
        <f t="shared" si="3"/>
        <v>387.55036955640867</v>
      </c>
      <c r="X24" s="43"/>
      <c r="Y24" s="18" t="s">
        <v>66</v>
      </c>
      <c r="Z24" s="124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29" customFormat="1" ht="15" customHeight="1">
      <c r="A25" s="21" t="s">
        <v>67</v>
      </c>
      <c r="B25" s="80">
        <v>56.23775465981439</v>
      </c>
      <c r="C25" s="80">
        <v>1.4574016247346504</v>
      </c>
      <c r="D25" s="80">
        <v>61.21361200881717</v>
      </c>
      <c r="E25" s="80">
        <v>0.08314542494668219</v>
      </c>
      <c r="F25" s="80">
        <v>1.9311164050888852</v>
      </c>
      <c r="G25" s="80">
        <v>67.22793761153412</v>
      </c>
      <c r="H25" s="80">
        <v>77.75937087894016</v>
      </c>
      <c r="I25" s="80">
        <v>19.50619206788025</v>
      </c>
      <c r="J25" s="80">
        <v>40.232383459469524</v>
      </c>
      <c r="K25" s="80">
        <v>5.851302171020477</v>
      </c>
      <c r="L25" s="80">
        <v>18.484466685740806</v>
      </c>
      <c r="M25" s="103">
        <v>48.67019263125412</v>
      </c>
      <c r="N25" s="80">
        <v>17.339068820176614</v>
      </c>
      <c r="O25" s="80">
        <v>5.4650425183427815</v>
      </c>
      <c r="P25" s="80">
        <v>57.99792877991203</v>
      </c>
      <c r="Q25" s="80">
        <v>39.862616</v>
      </c>
      <c r="R25" s="80">
        <v>29.347611507378446</v>
      </c>
      <c r="S25" s="125">
        <v>25.705214865637526</v>
      </c>
      <c r="T25" s="126"/>
      <c r="U25" s="127"/>
      <c r="V25" s="80"/>
      <c r="W25" s="80">
        <f t="shared" si="3"/>
        <v>574.3723581206888</v>
      </c>
      <c r="X25" s="43"/>
      <c r="Y25" s="18" t="s">
        <v>68</v>
      </c>
      <c r="Z25" s="124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29" customFormat="1" ht="15" customHeight="1">
      <c r="A26" s="21" t="s">
        <v>69</v>
      </c>
      <c r="B26" s="80">
        <v>83.36407777862506</v>
      </c>
      <c r="C26" s="80">
        <v>257.7100363350058</v>
      </c>
      <c r="D26" s="80">
        <v>65.16895309246382</v>
      </c>
      <c r="E26" s="80">
        <v>1251.710874198494</v>
      </c>
      <c r="F26" s="80">
        <v>16.36146260689043</v>
      </c>
      <c r="G26" s="80">
        <v>157.17023935880334</v>
      </c>
      <c r="H26" s="80">
        <v>257.6849168381688</v>
      </c>
      <c r="I26" s="80">
        <v>62.326926760372174</v>
      </c>
      <c r="J26" s="80">
        <v>57.47482991646136</v>
      </c>
      <c r="K26" s="80">
        <v>9.28732224121084</v>
      </c>
      <c r="L26" s="80">
        <v>55.971785760085815</v>
      </c>
      <c r="M26" s="103">
        <v>148.5385468585374</v>
      </c>
      <c r="N26" s="80">
        <v>41.526072344322685</v>
      </c>
      <c r="O26" s="80">
        <v>23.037218435408015</v>
      </c>
      <c r="P26" s="80">
        <v>179.66640216158018</v>
      </c>
      <c r="Q26" s="80">
        <v>134.949536</v>
      </c>
      <c r="R26" s="80">
        <v>105.91818042090489</v>
      </c>
      <c r="S26" s="125">
        <v>56.99519334043109</v>
      </c>
      <c r="T26" s="126"/>
      <c r="U26" s="127"/>
      <c r="V26" s="80"/>
      <c r="W26" s="80">
        <f t="shared" si="3"/>
        <v>2964.862574447765</v>
      </c>
      <c r="X26" s="43"/>
      <c r="Y26" s="18" t="s">
        <v>70</v>
      </c>
      <c r="Z26" s="124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29" customFormat="1" ht="15" customHeight="1">
      <c r="A27" s="21" t="s">
        <v>71</v>
      </c>
      <c r="B27" s="80">
        <v>70.1981383875105</v>
      </c>
      <c r="C27" s="80">
        <v>84.04498286304292</v>
      </c>
      <c r="D27" s="80">
        <v>42.37865446764266</v>
      </c>
      <c r="E27" s="80">
        <v>316.3837339094396</v>
      </c>
      <c r="F27" s="80">
        <v>3.9577184888996375</v>
      </c>
      <c r="G27" s="80">
        <v>63.70204717860577</v>
      </c>
      <c r="H27" s="80">
        <v>58.01922169154116</v>
      </c>
      <c r="I27" s="80">
        <v>18.9089657735592</v>
      </c>
      <c r="J27" s="80">
        <v>40.232378423576364</v>
      </c>
      <c r="K27" s="80">
        <v>36.51928695613114</v>
      </c>
      <c r="L27" s="80">
        <v>15.854375954598641</v>
      </c>
      <c r="M27" s="103">
        <v>53.6532475866472</v>
      </c>
      <c r="N27" s="80">
        <v>9.800343246186783</v>
      </c>
      <c r="O27" s="80">
        <v>5.7821845153494404</v>
      </c>
      <c r="P27" s="80">
        <v>63.85418179303271</v>
      </c>
      <c r="Q27" s="80">
        <v>50.992719</v>
      </c>
      <c r="R27" s="80">
        <v>25.297517532491476</v>
      </c>
      <c r="S27" s="125">
        <v>28.25116226240049</v>
      </c>
      <c r="T27" s="126"/>
      <c r="U27" s="127"/>
      <c r="V27" s="80"/>
      <c r="W27" s="80">
        <f t="shared" si="3"/>
        <v>987.8308600306558</v>
      </c>
      <c r="X27" s="43"/>
      <c r="Y27" s="18" t="s">
        <v>72</v>
      </c>
      <c r="Z27" s="124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29" customFormat="1" ht="15" customHeight="1">
      <c r="A28" s="19" t="s">
        <v>73</v>
      </c>
      <c r="B28" s="85">
        <f>SUM(B29:B32)</f>
        <v>823.988717506322</v>
      </c>
      <c r="C28" s="85">
        <f aca="true" t="shared" si="6" ref="C28:Q28">SUM(C29:C32)</f>
        <v>12.168072797795624</v>
      </c>
      <c r="D28" s="85">
        <f t="shared" si="6"/>
        <v>1295.9471069151468</v>
      </c>
      <c r="E28" s="85">
        <f t="shared" si="6"/>
        <v>69.90778771614922</v>
      </c>
      <c r="F28" s="85">
        <f t="shared" si="6"/>
        <v>84.80357147362334</v>
      </c>
      <c r="G28" s="85">
        <f t="shared" si="6"/>
        <v>919.9720161878734</v>
      </c>
      <c r="H28" s="85">
        <f t="shared" si="6"/>
        <v>1400.3557076921684</v>
      </c>
      <c r="I28" s="85">
        <f t="shared" si="6"/>
        <v>661.1656347007639</v>
      </c>
      <c r="J28" s="85">
        <f t="shared" si="6"/>
        <v>552.2221056292567</v>
      </c>
      <c r="K28" s="85">
        <f t="shared" si="6"/>
        <v>150.19371908106257</v>
      </c>
      <c r="L28" s="85">
        <f t="shared" si="6"/>
        <v>254.04836243212776</v>
      </c>
      <c r="M28" s="85">
        <f t="shared" si="6"/>
        <v>1060.2706060702815</v>
      </c>
      <c r="N28" s="85">
        <f t="shared" si="6"/>
        <v>223.07996805425694</v>
      </c>
      <c r="O28" s="85">
        <f t="shared" si="6"/>
        <v>141.07323233465522</v>
      </c>
      <c r="P28" s="85">
        <f t="shared" si="6"/>
        <v>1032.0301214815968</v>
      </c>
      <c r="Q28" s="85">
        <f t="shared" si="6"/>
        <v>684.902344</v>
      </c>
      <c r="R28" s="85">
        <v>565.9264340327302</v>
      </c>
      <c r="S28" s="131">
        <f>SUM(S29:U32)</f>
        <v>404.5771150159092</v>
      </c>
      <c r="T28" s="132"/>
      <c r="U28" s="133"/>
      <c r="V28" s="92"/>
      <c r="W28" s="92">
        <f>SUM(W29:W32)</f>
        <v>10336.632623121719</v>
      </c>
      <c r="X28" s="43"/>
      <c r="Y28" s="20" t="s">
        <v>74</v>
      </c>
      <c r="Z28" s="12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29" customFormat="1" ht="15" customHeight="1">
      <c r="A29" s="21" t="s">
        <v>75</v>
      </c>
      <c r="B29" s="80">
        <v>100.16845218705204</v>
      </c>
      <c r="C29" s="80">
        <v>0</v>
      </c>
      <c r="D29" s="80">
        <v>27.238282688932404</v>
      </c>
      <c r="E29" s="80">
        <v>8.060458034328924</v>
      </c>
      <c r="F29" s="80">
        <v>8.600522826474878</v>
      </c>
      <c r="G29" s="80">
        <v>173.5352241266681</v>
      </c>
      <c r="H29" s="80">
        <v>207.69164774183062</v>
      </c>
      <c r="I29" s="80">
        <v>48.77216984834787</v>
      </c>
      <c r="J29" s="80">
        <v>43.59648202336237</v>
      </c>
      <c r="K29" s="80">
        <v>2.645</v>
      </c>
      <c r="L29" s="80">
        <v>30.311893368849294</v>
      </c>
      <c r="M29" s="103">
        <v>139.96096970700134</v>
      </c>
      <c r="N29" s="80">
        <v>15.536664510620504</v>
      </c>
      <c r="O29" s="80">
        <v>17.85670780078472</v>
      </c>
      <c r="P29" s="80">
        <v>116.27098775755448</v>
      </c>
      <c r="Q29" s="80">
        <v>95.02524100000001</v>
      </c>
      <c r="R29" s="80">
        <v>74.60896175155771</v>
      </c>
      <c r="S29" s="125">
        <v>55.05552691240917</v>
      </c>
      <c r="T29" s="126"/>
      <c r="U29" s="127"/>
      <c r="V29" s="80"/>
      <c r="W29" s="80">
        <f t="shared" si="3"/>
        <v>1164.9351922857745</v>
      </c>
      <c r="X29" s="43"/>
      <c r="Y29" s="18" t="s">
        <v>76</v>
      </c>
      <c r="Z29" s="124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29" customFormat="1" ht="15" customHeight="1">
      <c r="A30" s="21" t="s">
        <v>77</v>
      </c>
      <c r="B30" s="80">
        <v>510.05299750795785</v>
      </c>
      <c r="C30" s="80">
        <v>1.7222036734550503</v>
      </c>
      <c r="D30" s="80">
        <v>337.54611492292435</v>
      </c>
      <c r="E30" s="80">
        <v>47.3744227827643</v>
      </c>
      <c r="F30" s="80">
        <v>47.03064877847869</v>
      </c>
      <c r="G30" s="80">
        <v>353.7332422709575</v>
      </c>
      <c r="H30" s="80">
        <v>580.7701585450502</v>
      </c>
      <c r="I30" s="80">
        <v>144.24002433910988</v>
      </c>
      <c r="J30" s="80">
        <v>145.3216067445412</v>
      </c>
      <c r="K30" s="99">
        <f>116.067707434123-2.645</f>
        <v>113.422707434123</v>
      </c>
      <c r="L30" s="80">
        <v>113.40369334994944</v>
      </c>
      <c r="M30" s="103">
        <v>498.51810712186415</v>
      </c>
      <c r="N30" s="80">
        <v>129.84448512334222</v>
      </c>
      <c r="O30" s="80">
        <v>45.61298086906052</v>
      </c>
      <c r="P30" s="80">
        <v>501.90628225545544</v>
      </c>
      <c r="Q30" s="80">
        <v>233.736515</v>
      </c>
      <c r="R30" s="80">
        <v>276.01181413054303</v>
      </c>
      <c r="S30" s="125">
        <v>141.61133888225714</v>
      </c>
      <c r="T30" s="126"/>
      <c r="U30" s="127"/>
      <c r="V30" s="80"/>
      <c r="W30" s="80">
        <f t="shared" si="3"/>
        <v>4221.859343731834</v>
      </c>
      <c r="X30" s="43"/>
      <c r="Y30" s="18" t="s">
        <v>78</v>
      </c>
      <c r="Z30" s="124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29" customFormat="1" ht="15" customHeight="1">
      <c r="A31" s="21" t="s">
        <v>79</v>
      </c>
      <c r="B31" s="80">
        <v>125.88766038736529</v>
      </c>
      <c r="C31" s="80">
        <v>6.992340736558775</v>
      </c>
      <c r="D31" s="80">
        <v>821.3164411981004</v>
      </c>
      <c r="E31" s="80">
        <v>11.863958238449458</v>
      </c>
      <c r="F31" s="80">
        <v>18.642437456254903</v>
      </c>
      <c r="G31" s="80">
        <v>205.69106217852928</v>
      </c>
      <c r="H31" s="80">
        <v>388.19446663215336</v>
      </c>
      <c r="I31" s="80">
        <v>409.40373882421966</v>
      </c>
      <c r="J31" s="80">
        <v>276.1110528146283</v>
      </c>
      <c r="K31" s="80">
        <v>4.215264648225115</v>
      </c>
      <c r="L31" s="80">
        <v>69.07041498370845</v>
      </c>
      <c r="M31" s="103">
        <v>245.86634188130216</v>
      </c>
      <c r="N31" s="80">
        <v>35.63824411773794</v>
      </c>
      <c r="O31" s="80">
        <v>56.993104263742595</v>
      </c>
      <c r="P31" s="80">
        <v>285.2522649179597</v>
      </c>
      <c r="Q31" s="80">
        <v>231.54873700000002</v>
      </c>
      <c r="R31" s="80">
        <v>140.35612272847058</v>
      </c>
      <c r="S31" s="125">
        <v>140.38857520797538</v>
      </c>
      <c r="T31" s="126"/>
      <c r="U31" s="127"/>
      <c r="V31" s="80"/>
      <c r="W31" s="80">
        <f t="shared" si="3"/>
        <v>3473.4322282153807</v>
      </c>
      <c r="X31" s="43"/>
      <c r="Y31" s="18" t="s">
        <v>80</v>
      </c>
      <c r="Z31" s="124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29" customFormat="1" ht="15" customHeight="1">
      <c r="A32" s="21" t="s">
        <v>81</v>
      </c>
      <c r="B32" s="80">
        <v>87.87960742394678</v>
      </c>
      <c r="C32" s="80">
        <v>3.4535283877817986</v>
      </c>
      <c r="D32" s="80">
        <v>109.84626810518964</v>
      </c>
      <c r="E32" s="80">
        <v>2.608948660606525</v>
      </c>
      <c r="F32" s="80">
        <v>10.529962412414859</v>
      </c>
      <c r="G32" s="80">
        <v>187.01248761171854</v>
      </c>
      <c r="H32" s="80">
        <v>223.69943477313416</v>
      </c>
      <c r="I32" s="80">
        <v>58.749701689086464</v>
      </c>
      <c r="J32" s="80">
        <v>87.19296404672474</v>
      </c>
      <c r="K32" s="80">
        <v>29.910746998714462</v>
      </c>
      <c r="L32" s="80">
        <v>41.262360729620575</v>
      </c>
      <c r="M32" s="103">
        <v>175.92518736011374</v>
      </c>
      <c r="N32" s="80">
        <v>42.060574302556255</v>
      </c>
      <c r="O32" s="80">
        <v>20.61043940106737</v>
      </c>
      <c r="P32" s="80">
        <v>128.60058655062718</v>
      </c>
      <c r="Q32" s="80">
        <v>124.591851</v>
      </c>
      <c r="R32" s="80">
        <v>74.94953542215887</v>
      </c>
      <c r="S32" s="125">
        <v>67.52167401326751</v>
      </c>
      <c r="T32" s="126"/>
      <c r="U32" s="127"/>
      <c r="V32" s="80"/>
      <c r="W32" s="80">
        <f t="shared" si="3"/>
        <v>1476.4058588887294</v>
      </c>
      <c r="X32" s="43"/>
      <c r="Y32" s="18" t="s">
        <v>82</v>
      </c>
      <c r="Z32" s="124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29" customFormat="1" ht="15" customHeight="1">
      <c r="A33" s="16" t="s">
        <v>83</v>
      </c>
      <c r="B33" s="85">
        <f>+B34+B39+B44+B48+B54</f>
        <v>2282.618034905003</v>
      </c>
      <c r="C33" s="85">
        <f aca="true" t="shared" si="7" ref="C33:Q33">+C34+C39+C44+C48+C54</f>
        <v>193.99648524814626</v>
      </c>
      <c r="D33" s="85">
        <f t="shared" si="7"/>
        <v>4744.043533874269</v>
      </c>
      <c r="E33" s="85">
        <f t="shared" si="7"/>
        <v>785.7161335936572</v>
      </c>
      <c r="F33" s="85">
        <f t="shared" si="7"/>
        <v>210.08660741195368</v>
      </c>
      <c r="G33" s="85">
        <f t="shared" si="7"/>
        <v>3254.626805396634</v>
      </c>
      <c r="H33" s="85">
        <f t="shared" si="7"/>
        <v>4558.779124208788</v>
      </c>
      <c r="I33" s="85">
        <f t="shared" si="7"/>
        <v>3058.4873403609818</v>
      </c>
      <c r="J33" s="85">
        <f t="shared" si="7"/>
        <v>2418.883105851376</v>
      </c>
      <c r="K33" s="85">
        <f t="shared" si="7"/>
        <v>856.4593707447498</v>
      </c>
      <c r="L33" s="85">
        <f t="shared" si="7"/>
        <v>866.4690841150541</v>
      </c>
      <c r="M33" s="85">
        <f t="shared" si="7"/>
        <v>4025.954442893749</v>
      </c>
      <c r="N33" s="85">
        <f t="shared" si="7"/>
        <v>699.1511584278512</v>
      </c>
      <c r="O33" s="85">
        <f t="shared" si="7"/>
        <v>389.94597502199423</v>
      </c>
      <c r="P33" s="85">
        <f t="shared" si="7"/>
        <v>2944.5879842331838</v>
      </c>
      <c r="Q33" s="85">
        <f t="shared" si="7"/>
        <v>2100.292578</v>
      </c>
      <c r="R33" s="85">
        <v>1549.3689306986555</v>
      </c>
      <c r="S33" s="131">
        <f>+S34+S39+S44+S48+S54</f>
        <v>1244.1920790312206</v>
      </c>
      <c r="T33" s="132"/>
      <c r="U33" s="133"/>
      <c r="V33" s="92"/>
      <c r="W33" s="92">
        <f>+W34+W39+W44+W48+W54</f>
        <v>36183.65877401727</v>
      </c>
      <c r="X33" s="43"/>
      <c r="Y33" s="22" t="s">
        <v>84</v>
      </c>
      <c r="Z33" s="124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29" customFormat="1" ht="15" customHeight="1">
      <c r="A34" s="19" t="s">
        <v>85</v>
      </c>
      <c r="B34" s="85">
        <f>SUM(B35:B38)</f>
        <v>260.7440575096391</v>
      </c>
      <c r="C34" s="85">
        <f aca="true" t="shared" si="8" ref="C34:Q34">SUM(C35:C38)</f>
        <v>5.106126292042568</v>
      </c>
      <c r="D34" s="85">
        <f t="shared" si="8"/>
        <v>277.9200381223692</v>
      </c>
      <c r="E34" s="85">
        <f t="shared" si="8"/>
        <v>65.48839749144533</v>
      </c>
      <c r="F34" s="85">
        <f t="shared" si="8"/>
        <v>53.73051205635086</v>
      </c>
      <c r="G34" s="85">
        <f t="shared" si="8"/>
        <v>535.0937140672438</v>
      </c>
      <c r="H34" s="85">
        <f t="shared" si="8"/>
        <v>614.3642781162728</v>
      </c>
      <c r="I34" s="85">
        <f t="shared" si="8"/>
        <v>310.0684758745745</v>
      </c>
      <c r="J34" s="85">
        <f t="shared" si="8"/>
        <v>275.082208934085</v>
      </c>
      <c r="K34" s="85">
        <f t="shared" si="8"/>
        <v>87.76803002969092</v>
      </c>
      <c r="L34" s="85">
        <f t="shared" si="8"/>
        <v>125.4647761079897</v>
      </c>
      <c r="M34" s="85">
        <f t="shared" si="8"/>
        <v>517.9220417964912</v>
      </c>
      <c r="N34" s="85">
        <f t="shared" si="8"/>
        <v>94.75925945030403</v>
      </c>
      <c r="O34" s="85">
        <f t="shared" si="8"/>
        <v>50.52063995468995</v>
      </c>
      <c r="P34" s="85">
        <f t="shared" si="8"/>
        <v>383.70883962576113</v>
      </c>
      <c r="Q34" s="85">
        <f t="shared" si="8"/>
        <v>337.87038099999995</v>
      </c>
      <c r="R34" s="85">
        <v>291.6498801727614</v>
      </c>
      <c r="S34" s="131">
        <f>SUM(S35:U38)</f>
        <v>179.5828126931784</v>
      </c>
      <c r="T34" s="132"/>
      <c r="U34" s="133"/>
      <c r="V34" s="92"/>
      <c r="W34" s="92">
        <f>SUM(W35:W38)</f>
        <v>4466.84446929489</v>
      </c>
      <c r="X34" s="43"/>
      <c r="Y34" s="20" t="s">
        <v>86</v>
      </c>
      <c r="Z34" s="124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29" customFormat="1" ht="15" customHeight="1">
      <c r="A35" s="21" t="s">
        <v>87</v>
      </c>
      <c r="B35" s="80">
        <v>62.79892031599266</v>
      </c>
      <c r="C35" s="80">
        <v>1.6047504690020171</v>
      </c>
      <c r="D35" s="80">
        <v>46.50872005158878</v>
      </c>
      <c r="E35" s="80">
        <v>29.348091764261433</v>
      </c>
      <c r="F35" s="80">
        <v>2.903915847335064</v>
      </c>
      <c r="G35" s="80">
        <v>114.53601428022267</v>
      </c>
      <c r="H35" s="80">
        <v>119.40461331716858</v>
      </c>
      <c r="I35" s="80">
        <v>26.713331490009512</v>
      </c>
      <c r="J35" s="80">
        <v>28.95602199306158</v>
      </c>
      <c r="K35" s="80">
        <v>12.884434306355564</v>
      </c>
      <c r="L35" s="80">
        <v>19.78728465522024</v>
      </c>
      <c r="M35" s="103">
        <v>107.79341412577156</v>
      </c>
      <c r="N35" s="80">
        <v>21.32354521584428</v>
      </c>
      <c r="O35" s="80">
        <v>7.011022859213321</v>
      </c>
      <c r="P35" s="80">
        <v>51.00450572679694</v>
      </c>
      <c r="Q35" s="80">
        <v>51.085236</v>
      </c>
      <c r="R35" s="80">
        <v>44.1124798660774</v>
      </c>
      <c r="S35" s="125">
        <v>30.491450817461725</v>
      </c>
      <c r="T35" s="126"/>
      <c r="U35" s="127"/>
      <c r="V35" s="80"/>
      <c r="W35" s="80">
        <f>SUM(B35:V35)</f>
        <v>778.2677531013835</v>
      </c>
      <c r="X35" s="43"/>
      <c r="Y35" s="18" t="s">
        <v>88</v>
      </c>
      <c r="Z35" s="124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29" customFormat="1" ht="15" customHeight="1">
      <c r="A36" s="21" t="s">
        <v>89</v>
      </c>
      <c r="B36" s="80">
        <v>49.37178312060736</v>
      </c>
      <c r="C36" s="80">
        <v>0.06304506181383529</v>
      </c>
      <c r="D36" s="80">
        <v>2.0858402581034636</v>
      </c>
      <c r="E36" s="80">
        <v>4.748946248350154</v>
      </c>
      <c r="F36" s="80">
        <v>4.200705115285341</v>
      </c>
      <c r="G36" s="80">
        <v>103.85414389997834</v>
      </c>
      <c r="H36" s="80">
        <v>76.42095770107439</v>
      </c>
      <c r="I36" s="80">
        <v>190.42989122315188</v>
      </c>
      <c r="J36" s="80">
        <v>43.43403298959237</v>
      </c>
      <c r="K36" s="80">
        <v>5.835678689083671</v>
      </c>
      <c r="L36" s="80">
        <v>16.90171679078716</v>
      </c>
      <c r="M36" s="103">
        <v>67.13806730153033</v>
      </c>
      <c r="N36" s="80">
        <v>4.5241634241543185</v>
      </c>
      <c r="O36" s="80">
        <v>9.819005372575814</v>
      </c>
      <c r="P36" s="80">
        <v>32.710138590223295</v>
      </c>
      <c r="Q36" s="80">
        <v>38.709151</v>
      </c>
      <c r="R36" s="80">
        <v>25.64816033013957</v>
      </c>
      <c r="S36" s="125">
        <v>16.884738998392287</v>
      </c>
      <c r="T36" s="126"/>
      <c r="U36" s="127"/>
      <c r="V36" s="80"/>
      <c r="W36" s="80">
        <f>SUM(B36:V36)</f>
        <v>692.7801661148436</v>
      </c>
      <c r="X36" s="43"/>
      <c r="Y36" s="18" t="s">
        <v>90</v>
      </c>
      <c r="Z36" s="124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s="29" customFormat="1" ht="15" customHeight="1">
      <c r="A37" s="21" t="s">
        <v>91</v>
      </c>
      <c r="B37" s="80">
        <v>75.51351377225188</v>
      </c>
      <c r="C37" s="80">
        <v>2.4010698336105665</v>
      </c>
      <c r="D37" s="80">
        <v>180.40270921263922</v>
      </c>
      <c r="E37" s="80">
        <v>25.328842740323743</v>
      </c>
      <c r="F37" s="80">
        <v>41.92698665625916</v>
      </c>
      <c r="G37" s="80">
        <v>233.03222335811304</v>
      </c>
      <c r="H37" s="80">
        <v>313.65458259688677</v>
      </c>
      <c r="I37" s="80">
        <v>64.87498895674408</v>
      </c>
      <c r="J37" s="80">
        <v>130.30209896877707</v>
      </c>
      <c r="K37" s="80">
        <v>58.07061247578091</v>
      </c>
      <c r="L37" s="80">
        <v>65.47644947843534</v>
      </c>
      <c r="M37" s="103">
        <v>247.9051677097578</v>
      </c>
      <c r="N37" s="80">
        <v>59.76877223874417</v>
      </c>
      <c r="O37" s="80">
        <v>27.175337386638894</v>
      </c>
      <c r="P37" s="80">
        <v>243.3365592808354</v>
      </c>
      <c r="Q37" s="80">
        <v>202.92229700000001</v>
      </c>
      <c r="R37" s="80">
        <v>191.68566377994108</v>
      </c>
      <c r="S37" s="125">
        <v>108.4787440365587</v>
      </c>
      <c r="T37" s="126"/>
      <c r="U37" s="127"/>
      <c r="V37" s="80"/>
      <c r="W37" s="80">
        <f>SUM(B37:V37)</f>
        <v>2272.2566194822975</v>
      </c>
      <c r="X37" s="43"/>
      <c r="Y37" s="18" t="s">
        <v>92</v>
      </c>
      <c r="Z37" s="124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s="29" customFormat="1" ht="15" customHeight="1">
      <c r="A38" s="21" t="s">
        <v>93</v>
      </c>
      <c r="B38" s="80">
        <v>73.05984030078719</v>
      </c>
      <c r="C38" s="80">
        <v>1.0372609276161493</v>
      </c>
      <c r="D38" s="80">
        <v>48.92276860003775</v>
      </c>
      <c r="E38" s="80">
        <v>6.062516738509994</v>
      </c>
      <c r="F38" s="80">
        <v>4.698904437471296</v>
      </c>
      <c r="G38" s="80">
        <v>83.67133252892975</v>
      </c>
      <c r="H38" s="80">
        <v>104.88412450114305</v>
      </c>
      <c r="I38" s="80">
        <v>28.050264204669002</v>
      </c>
      <c r="J38" s="80">
        <v>72.39005498265394</v>
      </c>
      <c r="K38" s="80">
        <v>10.977304558470777</v>
      </c>
      <c r="L38" s="80">
        <v>23.299325183546962</v>
      </c>
      <c r="M38" s="103">
        <v>95.08539265943153</v>
      </c>
      <c r="N38" s="80">
        <v>9.142778571561244</v>
      </c>
      <c r="O38" s="80">
        <v>6.51527433626192</v>
      </c>
      <c r="P38" s="80">
        <v>56.657636027905454</v>
      </c>
      <c r="Q38" s="80">
        <v>45.153696999999994</v>
      </c>
      <c r="R38" s="80">
        <v>30.203576196603397</v>
      </c>
      <c r="S38" s="125">
        <v>23.7278788407657</v>
      </c>
      <c r="T38" s="126"/>
      <c r="U38" s="127"/>
      <c r="V38" s="80"/>
      <c r="W38" s="80">
        <f>SUM(B38:V38)</f>
        <v>723.5399305963651</v>
      </c>
      <c r="X38" s="43"/>
      <c r="Y38" s="18" t="s">
        <v>94</v>
      </c>
      <c r="Z38" s="124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s="29" customFormat="1" ht="15" customHeight="1">
      <c r="A39" s="19" t="s">
        <v>95</v>
      </c>
      <c r="B39" s="85">
        <f>SUM(B40:B43)</f>
        <v>97.52088067158412</v>
      </c>
      <c r="C39" s="85">
        <f aca="true" t="shared" si="9" ref="C39:Q39">SUM(C40:C43)</f>
        <v>4.764357484472896</v>
      </c>
      <c r="D39" s="85">
        <f t="shared" si="9"/>
        <v>85.65098009595852</v>
      </c>
      <c r="E39" s="85">
        <f t="shared" si="9"/>
        <v>23.3485679895081</v>
      </c>
      <c r="F39" s="85">
        <f t="shared" si="9"/>
        <v>26.734050073806504</v>
      </c>
      <c r="G39" s="85">
        <f t="shared" si="9"/>
        <v>345.92675925539254</v>
      </c>
      <c r="H39" s="85">
        <f t="shared" si="9"/>
        <v>506.2185210138884</v>
      </c>
      <c r="I39" s="85">
        <f t="shared" si="9"/>
        <v>586.7926349251737</v>
      </c>
      <c r="J39" s="85">
        <f t="shared" si="9"/>
        <v>853.4466918815665</v>
      </c>
      <c r="K39" s="85">
        <f t="shared" si="9"/>
        <v>61.75775427490721</v>
      </c>
      <c r="L39" s="85">
        <f t="shared" si="9"/>
        <v>82.12696039846232</v>
      </c>
      <c r="M39" s="85">
        <f t="shared" si="9"/>
        <v>421.6998432555344</v>
      </c>
      <c r="N39" s="85">
        <f t="shared" si="9"/>
        <v>69.00463836014977</v>
      </c>
      <c r="O39" s="85">
        <f t="shared" si="9"/>
        <v>86.09073035034139</v>
      </c>
      <c r="P39" s="85">
        <f t="shared" si="9"/>
        <v>235.18425340870644</v>
      </c>
      <c r="Q39" s="85">
        <f t="shared" si="9"/>
        <v>182.93742999999998</v>
      </c>
      <c r="R39" s="85">
        <v>119.4718340006488</v>
      </c>
      <c r="S39" s="131">
        <f>SUM(S40:U43)</f>
        <v>146.44069294728476</v>
      </c>
      <c r="T39" s="132"/>
      <c r="U39" s="133"/>
      <c r="V39" s="92"/>
      <c r="W39" s="92">
        <f>SUM(W40:W43)</f>
        <v>3935.1175803873857</v>
      </c>
      <c r="X39" s="43"/>
      <c r="Y39" s="20" t="s">
        <v>96</v>
      </c>
      <c r="Z39" s="124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s="29" customFormat="1" ht="15" customHeight="1">
      <c r="A40" s="21" t="s">
        <v>97</v>
      </c>
      <c r="B40" s="80">
        <v>31.197494500537637</v>
      </c>
      <c r="C40" s="80">
        <v>0.8670992032171243</v>
      </c>
      <c r="D40" s="80">
        <v>4.670924799989195</v>
      </c>
      <c r="E40" s="80">
        <v>3.993777580360801</v>
      </c>
      <c r="F40" s="80">
        <v>7.266255453186284</v>
      </c>
      <c r="G40" s="80">
        <v>83.45061219197189</v>
      </c>
      <c r="H40" s="80">
        <v>123.18298984115324</v>
      </c>
      <c r="I40" s="80">
        <v>115.72218029976959</v>
      </c>
      <c r="J40" s="80">
        <v>223.85487000172236</v>
      </c>
      <c r="K40" s="80">
        <f>36.354521545349-2.638</f>
        <v>33.716521545349</v>
      </c>
      <c r="L40" s="80">
        <v>14.118555268714573</v>
      </c>
      <c r="M40" s="103">
        <v>80.00063584788164</v>
      </c>
      <c r="N40" s="80">
        <v>13.109374238017267</v>
      </c>
      <c r="O40" s="80">
        <v>17.08416374789118</v>
      </c>
      <c r="P40" s="80">
        <v>37.987813504440766</v>
      </c>
      <c r="Q40" s="80">
        <v>30.92145</v>
      </c>
      <c r="R40" s="80">
        <v>19.073612483371264</v>
      </c>
      <c r="S40" s="125">
        <v>42.227017361462025</v>
      </c>
      <c r="T40" s="126"/>
      <c r="U40" s="127"/>
      <c r="V40" s="80"/>
      <c r="W40" s="80">
        <f aca="true" t="shared" si="10" ref="W40:W60">SUM(B40:V40)</f>
        <v>882.4453478690358</v>
      </c>
      <c r="X40" s="43"/>
      <c r="Y40" s="18" t="s">
        <v>98</v>
      </c>
      <c r="Z40" s="124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s="29" customFormat="1" ht="15" customHeight="1">
      <c r="A41" s="21" t="s">
        <v>99</v>
      </c>
      <c r="B41" s="80">
        <v>27.692510213500718</v>
      </c>
      <c r="C41" s="80">
        <v>2.2628620150773866</v>
      </c>
      <c r="D41" s="80">
        <v>23.40995591385226</v>
      </c>
      <c r="E41" s="80">
        <v>6.417714224246034</v>
      </c>
      <c r="F41" s="80">
        <v>16.599627089408646</v>
      </c>
      <c r="G41" s="80">
        <v>132.53655769593237</v>
      </c>
      <c r="H41" s="80">
        <v>257.1122781684489</v>
      </c>
      <c r="I41" s="80">
        <v>235.77506803001194</v>
      </c>
      <c r="J41" s="80">
        <v>447.7097400034447</v>
      </c>
      <c r="K41" s="80">
        <f>25.4032327295582-2.75</f>
        <v>22.6532327295582</v>
      </c>
      <c r="L41" s="80">
        <v>43.631904642176906</v>
      </c>
      <c r="M41" s="103">
        <v>214.26957929333287</v>
      </c>
      <c r="N41" s="80">
        <v>40.7080568443694</v>
      </c>
      <c r="O41" s="80">
        <v>46.51305214974032</v>
      </c>
      <c r="P41" s="80">
        <v>167.93176339779308</v>
      </c>
      <c r="Q41" s="80">
        <v>92.65155899999999</v>
      </c>
      <c r="R41" s="80">
        <v>62.56682604340004</v>
      </c>
      <c r="S41" s="125">
        <v>80.13914456965742</v>
      </c>
      <c r="T41" s="126"/>
      <c r="U41" s="127"/>
      <c r="V41" s="80"/>
      <c r="W41" s="80">
        <f t="shared" si="10"/>
        <v>1920.5814320239508</v>
      </c>
      <c r="X41" s="43"/>
      <c r="Y41" s="18" t="s">
        <v>100</v>
      </c>
      <c r="Z41" s="124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s="29" customFormat="1" ht="15" customHeight="1">
      <c r="A42" s="21" t="s">
        <v>101</v>
      </c>
      <c r="B42" s="80">
        <v>33.60315164299938</v>
      </c>
      <c r="C42" s="80">
        <v>1.6343962661783844</v>
      </c>
      <c r="D42" s="80">
        <v>55.52656978212179</v>
      </c>
      <c r="E42" s="80">
        <v>8.290847829108493</v>
      </c>
      <c r="F42" s="80">
        <v>2.853307723832935</v>
      </c>
      <c r="G42" s="80">
        <v>76.76408370910916</v>
      </c>
      <c r="H42" s="80">
        <v>82.12199322743548</v>
      </c>
      <c r="I42" s="80">
        <v>210.98171690093062</v>
      </c>
      <c r="J42" s="80">
        <v>125.91836437596882</v>
      </c>
      <c r="K42" s="99">
        <v>2.638</v>
      </c>
      <c r="L42" s="80">
        <v>13.462614980227514</v>
      </c>
      <c r="M42" s="103">
        <v>87.90555555984679</v>
      </c>
      <c r="N42" s="80">
        <v>9.1672072777631</v>
      </c>
      <c r="O42" s="80">
        <v>14.53877688335535</v>
      </c>
      <c r="P42" s="80">
        <v>16.398044311907668</v>
      </c>
      <c r="Q42" s="80">
        <v>39.573074000000005</v>
      </c>
      <c r="R42" s="80">
        <v>22.802528645426477</v>
      </c>
      <c r="S42" s="125">
        <v>14.612493453050352</v>
      </c>
      <c r="T42" s="126"/>
      <c r="U42" s="127"/>
      <c r="V42" s="80"/>
      <c r="W42" s="80">
        <f t="shared" si="10"/>
        <v>818.7927265692623</v>
      </c>
      <c r="X42" s="43"/>
      <c r="Y42" s="18" t="s">
        <v>102</v>
      </c>
      <c r="Z42" s="124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s="29" customFormat="1" ht="15" customHeight="1">
      <c r="A43" s="21" t="s">
        <v>103</v>
      </c>
      <c r="B43" s="80">
        <v>5.027724314546394</v>
      </c>
      <c r="C43" s="80">
        <v>0</v>
      </c>
      <c r="D43" s="80">
        <v>2.0435295999952734</v>
      </c>
      <c r="E43" s="80">
        <v>4.646228355792771</v>
      </c>
      <c r="F43" s="80">
        <v>0.014859807378636354</v>
      </c>
      <c r="G43" s="80">
        <v>53.175505658379095</v>
      </c>
      <c r="H43" s="80">
        <v>43.80125977685079</v>
      </c>
      <c r="I43" s="80">
        <v>24.31366969446149</v>
      </c>
      <c r="J43" s="80">
        <v>55.96371750043059</v>
      </c>
      <c r="K43" s="99">
        <v>2.75</v>
      </c>
      <c r="L43" s="80">
        <v>10.913885507343318</v>
      </c>
      <c r="M43" s="103">
        <v>39.52407255447307</v>
      </c>
      <c r="N43" s="80">
        <v>6.02</v>
      </c>
      <c r="O43" s="80">
        <v>7.954737569354536</v>
      </c>
      <c r="P43" s="80">
        <v>12.866632194564913</v>
      </c>
      <c r="Q43" s="80">
        <v>19.791347</v>
      </c>
      <c r="R43" s="80">
        <v>15.028866828451012</v>
      </c>
      <c r="S43" s="125">
        <v>9.462037563114968</v>
      </c>
      <c r="T43" s="126"/>
      <c r="U43" s="127"/>
      <c r="V43" s="80"/>
      <c r="W43" s="80">
        <f t="shared" si="10"/>
        <v>313.29807392513675</v>
      </c>
      <c r="X43" s="43"/>
      <c r="Y43" s="18" t="s">
        <v>104</v>
      </c>
      <c r="Z43" s="124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s="29" customFormat="1" ht="15" customHeight="1">
      <c r="A44" s="19" t="s">
        <v>105</v>
      </c>
      <c r="B44" s="85">
        <f>SUM(B45:B47)</f>
        <v>700.0498509041779</v>
      </c>
      <c r="C44" s="85">
        <f aca="true" t="shared" si="11" ref="C44:Q44">SUM(C45:C47)</f>
        <v>12.24818818122747</v>
      </c>
      <c r="D44" s="85">
        <f t="shared" si="11"/>
        <v>882.6705769756694</v>
      </c>
      <c r="E44" s="85">
        <f t="shared" si="11"/>
        <v>128.45904788046948</v>
      </c>
      <c r="F44" s="85">
        <f t="shared" si="11"/>
        <v>30.741975679977436</v>
      </c>
      <c r="G44" s="85">
        <f t="shared" si="11"/>
        <v>894.3753597085772</v>
      </c>
      <c r="H44" s="85">
        <f t="shared" si="11"/>
        <v>1343.8111916673456</v>
      </c>
      <c r="I44" s="85">
        <f t="shared" si="11"/>
        <v>925.6936017939581</v>
      </c>
      <c r="J44" s="85">
        <f t="shared" si="11"/>
        <v>408.8228231946472</v>
      </c>
      <c r="K44" s="85">
        <f t="shared" si="11"/>
        <v>357.99895383896535</v>
      </c>
      <c r="L44" s="85">
        <f t="shared" si="11"/>
        <v>272.39468255103054</v>
      </c>
      <c r="M44" s="85">
        <f t="shared" si="11"/>
        <v>1122.699460840546</v>
      </c>
      <c r="N44" s="85">
        <f t="shared" si="11"/>
        <v>189.2404386112453</v>
      </c>
      <c r="O44" s="85">
        <f t="shared" si="11"/>
        <v>81.62763035255225</v>
      </c>
      <c r="P44" s="85">
        <f t="shared" si="11"/>
        <v>859.8732338355779</v>
      </c>
      <c r="Q44" s="85">
        <f t="shared" si="11"/>
        <v>714.800258</v>
      </c>
      <c r="R44" s="85">
        <v>461.29686582445356</v>
      </c>
      <c r="S44" s="131">
        <f>SUM(S45:U47)</f>
        <v>337.24922927329436</v>
      </c>
      <c r="T44" s="132"/>
      <c r="U44" s="133"/>
      <c r="V44" s="92"/>
      <c r="W44" s="92">
        <f>SUM(W45:W47)</f>
        <v>9724.053369113715</v>
      </c>
      <c r="X44" s="43"/>
      <c r="Y44" s="20" t="s">
        <v>106</v>
      </c>
      <c r="Z44" s="124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s="29" customFormat="1" ht="15" customHeight="1">
      <c r="A45" s="21" t="s">
        <v>107</v>
      </c>
      <c r="B45" s="80">
        <v>192.00833194546567</v>
      </c>
      <c r="C45" s="80">
        <v>5.670864437873602</v>
      </c>
      <c r="D45" s="80">
        <v>145.6553676428678</v>
      </c>
      <c r="E45" s="80">
        <v>81.42099192764198</v>
      </c>
      <c r="F45" s="80">
        <v>10.180129867608057</v>
      </c>
      <c r="G45" s="80">
        <v>250.9713788619361</v>
      </c>
      <c r="H45" s="80">
        <v>367.62795705251654</v>
      </c>
      <c r="I45" s="80">
        <v>349.75814866428584</v>
      </c>
      <c r="J45" s="80">
        <v>105.50266405023153</v>
      </c>
      <c r="K45" s="80">
        <v>27.99060517100348</v>
      </c>
      <c r="L45" s="80">
        <v>72.95743585772495</v>
      </c>
      <c r="M45" s="103">
        <v>288.47491260953655</v>
      </c>
      <c r="N45" s="80">
        <v>34.54211905846191</v>
      </c>
      <c r="O45" s="80">
        <v>19.348831449151913</v>
      </c>
      <c r="P45" s="80">
        <v>167.52571916877784</v>
      </c>
      <c r="Q45" s="80">
        <v>194.822706</v>
      </c>
      <c r="R45" s="80">
        <v>120.91864322558683</v>
      </c>
      <c r="S45" s="125">
        <v>113.16996929203582</v>
      </c>
      <c r="T45" s="126"/>
      <c r="U45" s="127"/>
      <c r="V45" s="80"/>
      <c r="W45" s="80">
        <f t="shared" si="10"/>
        <v>2548.5467762827057</v>
      </c>
      <c r="X45" s="43"/>
      <c r="Y45" s="18" t="s">
        <v>108</v>
      </c>
      <c r="Z45" s="124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s="29" customFormat="1" ht="15" customHeight="1">
      <c r="A46" s="21" t="s">
        <v>109</v>
      </c>
      <c r="B46" s="80">
        <v>204.1096084418378</v>
      </c>
      <c r="C46" s="80">
        <v>5.293918973181322</v>
      </c>
      <c r="D46" s="80">
        <v>685.1373587030292</v>
      </c>
      <c r="E46" s="80">
        <v>40.00441460864159</v>
      </c>
      <c r="F46" s="80">
        <v>12.0514967510552</v>
      </c>
      <c r="G46" s="80">
        <v>500.65547160830886</v>
      </c>
      <c r="H46" s="80">
        <v>705.3355885858471</v>
      </c>
      <c r="I46" s="80">
        <v>373.885002816747</v>
      </c>
      <c r="J46" s="80">
        <v>226.66587979541933</v>
      </c>
      <c r="K46" s="80">
        <v>252.99277539476614</v>
      </c>
      <c r="L46" s="80">
        <v>150.3547117433326</v>
      </c>
      <c r="M46" s="103">
        <v>628.5616753821374</v>
      </c>
      <c r="N46" s="80">
        <v>134.15881546344232</v>
      </c>
      <c r="O46" s="80">
        <v>47.6194912941425</v>
      </c>
      <c r="P46" s="80">
        <v>551.8909535564742</v>
      </c>
      <c r="Q46" s="80">
        <v>402.83483</v>
      </c>
      <c r="R46" s="80">
        <v>263.3032051764692</v>
      </c>
      <c r="S46" s="125">
        <v>160.3691263702922</v>
      </c>
      <c r="T46" s="126"/>
      <c r="U46" s="127"/>
      <c r="V46" s="80"/>
      <c r="W46" s="80">
        <f t="shared" si="10"/>
        <v>5345.224324665124</v>
      </c>
      <c r="X46" s="43"/>
      <c r="Y46" s="18" t="s">
        <v>110</v>
      </c>
      <c r="Z46" s="124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s="29" customFormat="1" ht="15" customHeight="1">
      <c r="A47" s="21" t="s">
        <v>111</v>
      </c>
      <c r="B47" s="80">
        <v>303.93191051687444</v>
      </c>
      <c r="C47" s="80">
        <v>1.283404770172545</v>
      </c>
      <c r="D47" s="80">
        <v>51.87785062977239</v>
      </c>
      <c r="E47" s="80">
        <v>7.033641344185919</v>
      </c>
      <c r="F47" s="80">
        <v>8.510349061314182</v>
      </c>
      <c r="G47" s="80">
        <v>142.74850923833222</v>
      </c>
      <c r="H47" s="80">
        <v>270.84764602898207</v>
      </c>
      <c r="I47" s="80">
        <v>202.05045031292522</v>
      </c>
      <c r="J47" s="80">
        <v>76.65427934899635</v>
      </c>
      <c r="K47" s="80">
        <v>77.01557327319576</v>
      </c>
      <c r="L47" s="80">
        <v>49.08253494997304</v>
      </c>
      <c r="M47" s="103">
        <v>205.662872848872</v>
      </c>
      <c r="N47" s="80">
        <v>20.539504089341083</v>
      </c>
      <c r="O47" s="80">
        <v>14.659307609257834</v>
      </c>
      <c r="P47" s="80">
        <v>140.4565611103259</v>
      </c>
      <c r="Q47" s="80">
        <v>117.14272199999999</v>
      </c>
      <c r="R47" s="80">
        <v>77.07501742239754</v>
      </c>
      <c r="S47" s="125">
        <v>63.71013361096633</v>
      </c>
      <c r="T47" s="126"/>
      <c r="U47" s="127"/>
      <c r="V47" s="80"/>
      <c r="W47" s="80">
        <f t="shared" si="10"/>
        <v>1830.282268165885</v>
      </c>
      <c r="X47" s="43"/>
      <c r="Y47" s="18" t="s">
        <v>112</v>
      </c>
      <c r="Z47" s="124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s="29" customFormat="1" ht="15" customHeight="1">
      <c r="A48" s="19" t="s">
        <v>113</v>
      </c>
      <c r="B48" s="85">
        <f>SUM(B49:B53)</f>
        <v>600.3867340737687</v>
      </c>
      <c r="C48" s="85">
        <f aca="true" t="shared" si="12" ref="C48:Q48">SUM(C49:C53)</f>
        <v>73.86240815519999</v>
      </c>
      <c r="D48" s="85">
        <f t="shared" si="12"/>
        <v>2353.835584812807</v>
      </c>
      <c r="E48" s="85">
        <f t="shared" si="12"/>
        <v>227.69366399941546</v>
      </c>
      <c r="F48" s="85">
        <f t="shared" si="12"/>
        <v>47.253508449373655</v>
      </c>
      <c r="G48" s="85">
        <f t="shared" si="12"/>
        <v>758.1055678859701</v>
      </c>
      <c r="H48" s="85">
        <f t="shared" si="12"/>
        <v>960.5223829536736</v>
      </c>
      <c r="I48" s="85">
        <f t="shared" si="12"/>
        <v>791.9716734559978</v>
      </c>
      <c r="J48" s="85">
        <f t="shared" si="12"/>
        <v>404.22114984059033</v>
      </c>
      <c r="K48" s="85">
        <f t="shared" si="12"/>
        <v>143.4004720022766</v>
      </c>
      <c r="L48" s="85">
        <f t="shared" si="12"/>
        <v>181.56967318379117</v>
      </c>
      <c r="M48" s="85">
        <f t="shared" si="12"/>
        <v>843.2008419955778</v>
      </c>
      <c r="N48" s="85">
        <f t="shared" si="12"/>
        <v>152.51188217850031</v>
      </c>
      <c r="O48" s="85">
        <f t="shared" si="12"/>
        <v>58.94232135050912</v>
      </c>
      <c r="P48" s="85">
        <f t="shared" si="12"/>
        <v>768.9408595344098</v>
      </c>
      <c r="Q48" s="85">
        <f t="shared" si="12"/>
        <v>399.06271000000004</v>
      </c>
      <c r="R48" s="85">
        <v>310.5818752706175</v>
      </c>
      <c r="S48" s="131">
        <f>SUM(S49:U53)</f>
        <v>257.1553570987933</v>
      </c>
      <c r="T48" s="132"/>
      <c r="U48" s="133"/>
      <c r="V48" s="92"/>
      <c r="W48" s="92">
        <f>SUM(W49:W53)</f>
        <v>9333.218666241271</v>
      </c>
      <c r="X48" s="96">
        <f>SUM(X49:X53)</f>
        <v>0</v>
      </c>
      <c r="Y48" s="20" t="s">
        <v>114</v>
      </c>
      <c r="Z48" s="124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s="29" customFormat="1" ht="15" customHeight="1">
      <c r="A49" s="21" t="s">
        <v>115</v>
      </c>
      <c r="B49" s="80">
        <v>200.2605332650474</v>
      </c>
      <c r="C49" s="80">
        <v>21.9679253317723</v>
      </c>
      <c r="D49" s="80">
        <v>1498.5732826609214</v>
      </c>
      <c r="E49" s="80">
        <v>45.58226302261547</v>
      </c>
      <c r="F49" s="80">
        <v>11.957847010308296</v>
      </c>
      <c r="G49" s="80">
        <v>308.1145027319482</v>
      </c>
      <c r="H49" s="80">
        <v>183.8574564403917</v>
      </c>
      <c r="I49" s="80">
        <v>80.98414193862773</v>
      </c>
      <c r="J49" s="80">
        <v>44.91346109339892</v>
      </c>
      <c r="K49" s="80">
        <v>28.15086299129838</v>
      </c>
      <c r="L49" s="80">
        <v>37.96151072450313</v>
      </c>
      <c r="M49" s="103">
        <v>185.24670757307373</v>
      </c>
      <c r="N49" s="80">
        <v>19.82686097816504</v>
      </c>
      <c r="O49" s="80">
        <v>26.16048613084652</v>
      </c>
      <c r="P49" s="80">
        <v>126.63725709748282</v>
      </c>
      <c r="Q49" s="80">
        <v>90.876798</v>
      </c>
      <c r="R49" s="80">
        <v>49.228552100892074</v>
      </c>
      <c r="S49" s="125">
        <v>32.93811518315315</v>
      </c>
      <c r="T49" s="126"/>
      <c r="U49" s="127"/>
      <c r="V49" s="80"/>
      <c r="W49" s="80">
        <f t="shared" si="10"/>
        <v>2993.2385642744453</v>
      </c>
      <c r="X49" s="43"/>
      <c r="Y49" s="18" t="s">
        <v>116</v>
      </c>
      <c r="Z49" s="124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s="29" customFormat="1" ht="15" customHeight="1">
      <c r="A50" s="21" t="s">
        <v>117</v>
      </c>
      <c r="B50" s="80">
        <v>158.74967313683186</v>
      </c>
      <c r="C50" s="80">
        <v>16.750796496771464</v>
      </c>
      <c r="D50" s="80">
        <v>548.895922249757</v>
      </c>
      <c r="E50" s="80">
        <v>139.50481678236847</v>
      </c>
      <c r="F50" s="80">
        <v>18.587618492356004</v>
      </c>
      <c r="G50" s="80">
        <v>262.81522177295005</v>
      </c>
      <c r="H50" s="80">
        <v>428.8622112631481</v>
      </c>
      <c r="I50" s="80">
        <v>384.2551862472792</v>
      </c>
      <c r="J50" s="80">
        <v>194.62499807139534</v>
      </c>
      <c r="K50" s="80">
        <f>55.9939321493491-0.79</f>
        <v>55.2039321493491</v>
      </c>
      <c r="L50" s="80">
        <v>70.6117036463172</v>
      </c>
      <c r="M50" s="103">
        <v>317.97223758873287</v>
      </c>
      <c r="N50" s="80">
        <v>65.78530910817585</v>
      </c>
      <c r="O50" s="80">
        <v>6.804787151374255</v>
      </c>
      <c r="P50" s="80">
        <v>298.56681641644377</v>
      </c>
      <c r="Q50" s="80">
        <v>141.093796</v>
      </c>
      <c r="R50" s="80">
        <v>118.89950077051472</v>
      </c>
      <c r="S50" s="125">
        <v>115.07582861300477</v>
      </c>
      <c r="T50" s="126"/>
      <c r="U50" s="127"/>
      <c r="V50" s="80"/>
      <c r="W50" s="80">
        <f t="shared" si="10"/>
        <v>3343.0603559567694</v>
      </c>
      <c r="X50" s="43"/>
      <c r="Y50" s="18" t="s">
        <v>118</v>
      </c>
      <c r="Z50" s="124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 s="29" customFormat="1" ht="15" customHeight="1">
      <c r="A51" s="21" t="s">
        <v>119</v>
      </c>
      <c r="B51" s="80">
        <v>8.745225802313952</v>
      </c>
      <c r="C51" s="80">
        <v>0</v>
      </c>
      <c r="D51" s="80">
        <v>4.30424540939931</v>
      </c>
      <c r="E51" s="80">
        <v>0.6308957261545647</v>
      </c>
      <c r="F51" s="80">
        <v>3.006174514317337</v>
      </c>
      <c r="G51" s="80">
        <v>17.443938102651185</v>
      </c>
      <c r="H51" s="80">
        <v>15.162707532903125</v>
      </c>
      <c r="I51" s="80">
        <v>9.614043073240783</v>
      </c>
      <c r="J51" s="80">
        <v>14.971153697799645</v>
      </c>
      <c r="K51" s="80">
        <v>0.79</v>
      </c>
      <c r="L51" s="80">
        <v>5.6589095144399675</v>
      </c>
      <c r="M51" s="103">
        <v>39.8482051211593</v>
      </c>
      <c r="N51" s="80">
        <v>7.55313741832745</v>
      </c>
      <c r="O51" s="80">
        <v>2.1931529201552853</v>
      </c>
      <c r="P51" s="80">
        <v>35.9613125402031</v>
      </c>
      <c r="Q51" s="80">
        <v>19.103304</v>
      </c>
      <c r="R51" s="80">
        <v>15.022030271055115</v>
      </c>
      <c r="S51" s="125">
        <v>23.813055116001983</v>
      </c>
      <c r="T51" s="126"/>
      <c r="U51" s="127"/>
      <c r="V51" s="80"/>
      <c r="W51" s="80">
        <f t="shared" si="10"/>
        <v>223.82149076012212</v>
      </c>
      <c r="X51" s="43"/>
      <c r="Y51" s="18" t="s">
        <v>120</v>
      </c>
      <c r="Z51" s="124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 s="29" customFormat="1" ht="15" customHeight="1">
      <c r="A52" s="21" t="s">
        <v>121</v>
      </c>
      <c r="B52" s="80">
        <v>202.20964685153533</v>
      </c>
      <c r="C52" s="80">
        <v>10.11693427999222</v>
      </c>
      <c r="D52" s="80">
        <v>294.1524754570774</v>
      </c>
      <c r="E52" s="80">
        <v>38.37890540350408</v>
      </c>
      <c r="F52" s="80">
        <v>13.331605238128715</v>
      </c>
      <c r="G52" s="80">
        <v>144.22899664733833</v>
      </c>
      <c r="H52" s="80">
        <v>292.50819135925747</v>
      </c>
      <c r="I52" s="80">
        <v>272.2734399474069</v>
      </c>
      <c r="J52" s="80">
        <v>104.79807588459751</v>
      </c>
      <c r="K52" s="80">
        <v>45.09814411307563</v>
      </c>
      <c r="L52" s="80">
        <v>53.446303773520754</v>
      </c>
      <c r="M52" s="103">
        <v>236.98887314521338</v>
      </c>
      <c r="N52" s="80">
        <v>42.57</v>
      </c>
      <c r="O52" s="80">
        <v>18.958832009725924</v>
      </c>
      <c r="P52" s="80">
        <v>227.458326840922</v>
      </c>
      <c r="Q52" s="80">
        <v>124.231101</v>
      </c>
      <c r="R52" s="80">
        <v>105.80505534671104</v>
      </c>
      <c r="S52" s="125">
        <v>61.21489954525816</v>
      </c>
      <c r="T52" s="126"/>
      <c r="U52" s="127"/>
      <c r="V52" s="80"/>
      <c r="W52" s="80">
        <f t="shared" si="10"/>
        <v>2287.7698068432646</v>
      </c>
      <c r="X52" s="43"/>
      <c r="Y52" s="18" t="s">
        <v>122</v>
      </c>
      <c r="Z52" s="124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s="29" customFormat="1" ht="15" customHeight="1">
      <c r="A53" s="21" t="s">
        <v>123</v>
      </c>
      <c r="B53" s="80">
        <v>30.421655018040102</v>
      </c>
      <c r="C53" s="80">
        <v>25.026752046664004</v>
      </c>
      <c r="D53" s="80">
        <v>7.909659035652136</v>
      </c>
      <c r="E53" s="80">
        <v>3.596783064772893</v>
      </c>
      <c r="F53" s="80">
        <v>0.3702631942633</v>
      </c>
      <c r="G53" s="80">
        <v>25.502908631082253</v>
      </c>
      <c r="H53" s="80">
        <v>40.13181635797323</v>
      </c>
      <c r="I53" s="80">
        <v>44.84486224944317</v>
      </c>
      <c r="J53" s="80">
        <v>44.91346109339892</v>
      </c>
      <c r="K53" s="80">
        <v>14.157532748553487</v>
      </c>
      <c r="L53" s="80">
        <v>13.891245525010104</v>
      </c>
      <c r="M53" s="103">
        <v>63.14481856739857</v>
      </c>
      <c r="N53" s="80">
        <v>16.776574673831956</v>
      </c>
      <c r="O53" s="80">
        <v>4.825063138407129</v>
      </c>
      <c r="P53" s="80">
        <v>80.31714663935819</v>
      </c>
      <c r="Q53" s="80">
        <v>23.757711</v>
      </c>
      <c r="R53" s="80">
        <v>21.626736781444542</v>
      </c>
      <c r="S53" s="125">
        <v>24.113458641375217</v>
      </c>
      <c r="T53" s="126"/>
      <c r="U53" s="127"/>
      <c r="V53" s="80"/>
      <c r="W53" s="80">
        <f t="shared" si="10"/>
        <v>485.32844840666917</v>
      </c>
      <c r="X53" s="43"/>
      <c r="Y53" s="18" t="s">
        <v>124</v>
      </c>
      <c r="Z53" s="124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s="29" customFormat="1" ht="15" customHeight="1">
      <c r="A54" s="19" t="s">
        <v>125</v>
      </c>
      <c r="B54" s="85">
        <f>SUM(B55:B59)</f>
        <v>623.916511745833</v>
      </c>
      <c r="C54" s="85">
        <f aca="true" t="shared" si="13" ref="C54:Q54">SUM(C55:C59)</f>
        <v>98.01540513520332</v>
      </c>
      <c r="D54" s="85">
        <f t="shared" si="13"/>
        <v>1143.966353867465</v>
      </c>
      <c r="E54" s="85">
        <f t="shared" si="13"/>
        <v>340.7264562328188</v>
      </c>
      <c r="F54" s="85">
        <f t="shared" si="13"/>
        <v>51.62656115244524</v>
      </c>
      <c r="G54" s="85">
        <f t="shared" si="13"/>
        <v>721.1254044794505</v>
      </c>
      <c r="H54" s="85">
        <f t="shared" si="13"/>
        <v>1133.862750457608</v>
      </c>
      <c r="I54" s="85">
        <f t="shared" si="13"/>
        <v>443.96095431127765</v>
      </c>
      <c r="J54" s="85">
        <f t="shared" si="13"/>
        <v>477.3102320004869</v>
      </c>
      <c r="K54" s="85">
        <f t="shared" si="13"/>
        <v>205.53416059890975</v>
      </c>
      <c r="L54" s="85">
        <f t="shared" si="13"/>
        <v>204.9129918737803</v>
      </c>
      <c r="M54" s="85">
        <f t="shared" si="13"/>
        <v>1120.4322550055992</v>
      </c>
      <c r="N54" s="85">
        <f t="shared" si="13"/>
        <v>193.63493982765186</v>
      </c>
      <c r="O54" s="85">
        <f t="shared" si="13"/>
        <v>112.76465301390152</v>
      </c>
      <c r="P54" s="85">
        <f t="shared" si="13"/>
        <v>696.8807978287282</v>
      </c>
      <c r="Q54" s="85">
        <f t="shared" si="13"/>
        <v>465.621799</v>
      </c>
      <c r="R54" s="85">
        <v>366.36847543017416</v>
      </c>
      <c r="S54" s="131">
        <f>SUM(S55:U59)</f>
        <v>323.7639870186697</v>
      </c>
      <c r="T54" s="132"/>
      <c r="U54" s="133"/>
      <c r="V54" s="92"/>
      <c r="W54" s="92">
        <f>SUM(W55:W59)</f>
        <v>8724.424688980002</v>
      </c>
      <c r="X54" s="43"/>
      <c r="Y54" s="20" t="s">
        <v>126</v>
      </c>
      <c r="Z54" s="124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s="29" customFormat="1" ht="15" customHeight="1">
      <c r="A55" s="21" t="s">
        <v>127</v>
      </c>
      <c r="B55" s="80">
        <v>173.87704056965137</v>
      </c>
      <c r="C55" s="80">
        <v>3.460497209787355</v>
      </c>
      <c r="D55" s="80">
        <v>110.17363875569973</v>
      </c>
      <c r="E55" s="80">
        <v>11.689085539050954</v>
      </c>
      <c r="F55" s="80">
        <v>7.274833211461702</v>
      </c>
      <c r="G55" s="80">
        <v>132.49567076651792</v>
      </c>
      <c r="H55" s="80">
        <v>246.50089319960128</v>
      </c>
      <c r="I55" s="80">
        <v>87.67087089571739</v>
      </c>
      <c r="J55" s="80">
        <v>112.30828988246752</v>
      </c>
      <c r="K55" s="80">
        <v>32.45800202931548</v>
      </c>
      <c r="L55" s="80">
        <v>37.476107585603046</v>
      </c>
      <c r="M55" s="103">
        <v>164.4650279477622</v>
      </c>
      <c r="N55" s="80">
        <v>54.131833250532516</v>
      </c>
      <c r="O55" s="80">
        <v>16.704079154543816</v>
      </c>
      <c r="P55" s="80">
        <v>103.22137339434586</v>
      </c>
      <c r="Q55" s="80">
        <v>90.175371</v>
      </c>
      <c r="R55" s="80">
        <v>49.83546703014327</v>
      </c>
      <c r="S55" s="125">
        <v>71.13769136010438</v>
      </c>
      <c r="T55" s="126"/>
      <c r="U55" s="127"/>
      <c r="V55" s="80"/>
      <c r="W55" s="80">
        <f t="shared" si="10"/>
        <v>1505.0557727823057</v>
      </c>
      <c r="X55" s="43"/>
      <c r="Y55" s="18" t="s">
        <v>128</v>
      </c>
      <c r="Z55" s="124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 s="29" customFormat="1" ht="15" customHeight="1">
      <c r="A56" s="21" t="s">
        <v>129</v>
      </c>
      <c r="B56" s="80">
        <v>88.75847531594545</v>
      </c>
      <c r="C56" s="80">
        <v>83.98235275640398</v>
      </c>
      <c r="D56" s="80">
        <v>35.68717112036846</v>
      </c>
      <c r="E56" s="80">
        <v>320.67874951133535</v>
      </c>
      <c r="F56" s="80">
        <v>6.068881037970143</v>
      </c>
      <c r="G56" s="80">
        <v>77.91480881646737</v>
      </c>
      <c r="H56" s="80">
        <v>136.75863346377392</v>
      </c>
      <c r="I56" s="80">
        <v>67.29178890132599</v>
      </c>
      <c r="J56" s="80">
        <v>56.15414494123376</v>
      </c>
      <c r="K56" s="80">
        <v>35.7216723660359</v>
      </c>
      <c r="L56" s="80">
        <v>30.291425666777762</v>
      </c>
      <c r="M56" s="103">
        <v>169.544881675329</v>
      </c>
      <c r="N56" s="80">
        <v>21.299843070885483</v>
      </c>
      <c r="O56" s="80">
        <v>15.121397688877297</v>
      </c>
      <c r="P56" s="80">
        <v>152.69183721231792</v>
      </c>
      <c r="Q56" s="80">
        <v>62.814056</v>
      </c>
      <c r="R56" s="80">
        <v>83.52271295634822</v>
      </c>
      <c r="S56" s="125">
        <v>19.11652898463687</v>
      </c>
      <c r="T56" s="126"/>
      <c r="U56" s="127"/>
      <c r="V56" s="80"/>
      <c r="W56" s="80">
        <f t="shared" si="10"/>
        <v>1463.419361486033</v>
      </c>
      <c r="X56" s="43"/>
      <c r="Y56" s="18" t="s">
        <v>130</v>
      </c>
      <c r="Z56" s="124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 s="29" customFormat="1" ht="15" customHeight="1">
      <c r="A57" s="21" t="s">
        <v>131</v>
      </c>
      <c r="B57" s="80">
        <v>100.07082668297964</v>
      </c>
      <c r="C57" s="80">
        <v>6.046804579605368</v>
      </c>
      <c r="D57" s="80">
        <v>761.8290926653801</v>
      </c>
      <c r="E57" s="80">
        <v>4.157864261601321</v>
      </c>
      <c r="F57" s="80">
        <v>16.670391969373746</v>
      </c>
      <c r="G57" s="80">
        <v>251.40522231911777</v>
      </c>
      <c r="H57" s="80">
        <v>312.82788545512017</v>
      </c>
      <c r="I57" s="80">
        <v>135.57516846969384</v>
      </c>
      <c r="J57" s="80">
        <v>126.34682611777595</v>
      </c>
      <c r="K57" s="80">
        <v>68.13183267124474</v>
      </c>
      <c r="L57" s="80">
        <v>49.16894545249616</v>
      </c>
      <c r="M57" s="103">
        <v>273.2744368102854</v>
      </c>
      <c r="N57" s="80">
        <v>44.53603551185147</v>
      </c>
      <c r="O57" s="80">
        <v>33.662264437354835</v>
      </c>
      <c r="P57" s="80">
        <v>127.06499262617727</v>
      </c>
      <c r="Q57" s="80">
        <v>130.113219</v>
      </c>
      <c r="R57" s="80">
        <v>84.22391093977905</v>
      </c>
      <c r="S57" s="125">
        <v>91.02018451501675</v>
      </c>
      <c r="T57" s="126"/>
      <c r="U57" s="127"/>
      <c r="V57" s="80"/>
      <c r="W57" s="80">
        <f t="shared" si="10"/>
        <v>2616.1259044848534</v>
      </c>
      <c r="X57" s="43"/>
      <c r="Y57" s="18" t="s">
        <v>132</v>
      </c>
      <c r="Z57" s="124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 s="29" customFormat="1" ht="15" customHeight="1">
      <c r="A58" s="21" t="s">
        <v>133</v>
      </c>
      <c r="B58" s="80">
        <v>131.04404653917592</v>
      </c>
      <c r="C58" s="80">
        <v>3.7930244508985633</v>
      </c>
      <c r="D58" s="80">
        <v>12.905842111476346</v>
      </c>
      <c r="E58" s="80">
        <v>2.776577817997925</v>
      </c>
      <c r="F58" s="80">
        <v>2.9915171505147953</v>
      </c>
      <c r="G58" s="80">
        <v>85.66358522488648</v>
      </c>
      <c r="H58" s="80">
        <v>148.09901080888739</v>
      </c>
      <c r="I58" s="80">
        <v>82.01797686568132</v>
      </c>
      <c r="J58" s="80">
        <v>70.1926811765422</v>
      </c>
      <c r="K58" s="80">
        <v>43.5225974594959</v>
      </c>
      <c r="L58" s="80">
        <v>30.475491615805776</v>
      </c>
      <c r="M58" s="103">
        <v>157.82337615216113</v>
      </c>
      <c r="N58" s="80">
        <v>30.87</v>
      </c>
      <c r="O58" s="80">
        <v>11.5331029138791</v>
      </c>
      <c r="P58" s="80">
        <v>84.46190086148071</v>
      </c>
      <c r="Q58" s="80">
        <v>65.35984</v>
      </c>
      <c r="R58" s="80">
        <v>53.7045593922721</v>
      </c>
      <c r="S58" s="125">
        <v>57.569167693447696</v>
      </c>
      <c r="T58" s="126"/>
      <c r="U58" s="127"/>
      <c r="V58" s="80"/>
      <c r="W58" s="80">
        <f t="shared" si="10"/>
        <v>1074.8042982346035</v>
      </c>
      <c r="X58" s="43"/>
      <c r="Y58" s="18" t="s">
        <v>134</v>
      </c>
      <c r="Z58" s="124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s="29" customFormat="1" ht="15" customHeight="1">
      <c r="A59" s="21" t="s">
        <v>135</v>
      </c>
      <c r="B59" s="80">
        <v>130.16612263808054</v>
      </c>
      <c r="C59" s="80">
        <v>0.7327261385080761</v>
      </c>
      <c r="D59" s="80">
        <v>223.3706092145404</v>
      </c>
      <c r="E59" s="80">
        <v>1.424179102833228</v>
      </c>
      <c r="F59" s="80">
        <v>18.62093778312485</v>
      </c>
      <c r="G59" s="80">
        <v>173.64611735246092</v>
      </c>
      <c r="H59" s="80">
        <v>289.67632753022497</v>
      </c>
      <c r="I59" s="80">
        <v>71.40514917885912</v>
      </c>
      <c r="J59" s="80">
        <v>112.30828988246752</v>
      </c>
      <c r="K59" s="80">
        <v>25.700056072817738</v>
      </c>
      <c r="L59" s="80">
        <v>57.50102155309755</v>
      </c>
      <c r="M59" s="103">
        <v>355.3245324200614</v>
      </c>
      <c r="N59" s="80">
        <v>42.79722799438239</v>
      </c>
      <c r="O59" s="80">
        <v>35.74380881924646</v>
      </c>
      <c r="P59" s="80">
        <v>229.4406937344064</v>
      </c>
      <c r="Q59" s="80">
        <v>117.159313</v>
      </c>
      <c r="R59" s="80">
        <v>95.08182511163153</v>
      </c>
      <c r="S59" s="125">
        <v>84.92041446546395</v>
      </c>
      <c r="T59" s="126"/>
      <c r="U59" s="127"/>
      <c r="V59" s="80"/>
      <c r="W59" s="80">
        <f t="shared" si="10"/>
        <v>2065.0193519922072</v>
      </c>
      <c r="X59" s="43"/>
      <c r="Y59" s="18" t="s">
        <v>136</v>
      </c>
      <c r="Z59" s="124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s="29" customFormat="1" ht="15" customHeight="1">
      <c r="A60" s="16" t="s">
        <v>137</v>
      </c>
      <c r="B60" s="85">
        <v>359.42067046059844</v>
      </c>
      <c r="C60" s="85">
        <v>40.71117354790026</v>
      </c>
      <c r="D60" s="85">
        <v>7185.951466419926</v>
      </c>
      <c r="E60" s="85">
        <v>1027.59147863955</v>
      </c>
      <c r="F60" s="85">
        <v>1061.2890963317893</v>
      </c>
      <c r="G60" s="85">
        <v>4893.312300060052</v>
      </c>
      <c r="H60" s="85">
        <v>12462.54520891942</v>
      </c>
      <c r="I60" s="85">
        <v>8195.409420032342</v>
      </c>
      <c r="J60" s="85">
        <v>3154.3308271058245</v>
      </c>
      <c r="K60" s="85">
        <v>6891.295787058525</v>
      </c>
      <c r="L60" s="85">
        <v>6530.772153680352</v>
      </c>
      <c r="M60" s="103">
        <v>15961.97341691256</v>
      </c>
      <c r="N60" s="85">
        <v>5031.1432627013255</v>
      </c>
      <c r="O60" s="85">
        <v>2501.229172658308</v>
      </c>
      <c r="P60" s="85">
        <v>8208.255879718243</v>
      </c>
      <c r="Q60" s="85">
        <v>4542.871734</v>
      </c>
      <c r="R60" s="85">
        <v>4556.505743747407</v>
      </c>
      <c r="S60" s="131">
        <v>4279.588790735071</v>
      </c>
      <c r="T60" s="132"/>
      <c r="U60" s="133"/>
      <c r="V60" s="85"/>
      <c r="W60" s="85">
        <f t="shared" si="10"/>
        <v>96884.19758272919</v>
      </c>
      <c r="X60" s="43"/>
      <c r="Y60" s="20" t="s">
        <v>138</v>
      </c>
      <c r="Z60" s="124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s="29" customFormat="1" ht="15" customHeight="1">
      <c r="A61" s="16" t="s">
        <v>139</v>
      </c>
      <c r="B61" s="85">
        <f>+B62+B66+B69</f>
        <v>883.9180064100165</v>
      </c>
      <c r="C61" s="85">
        <f aca="true" t="shared" si="14" ref="C61:Q61">+C62+C66+C69</f>
        <v>69.89837924747309</v>
      </c>
      <c r="D61" s="85">
        <f t="shared" si="14"/>
        <v>759.1608997800074</v>
      </c>
      <c r="E61" s="85">
        <f t="shared" si="14"/>
        <v>425.9870530352434</v>
      </c>
      <c r="F61" s="85">
        <f t="shared" si="14"/>
        <v>139.68949532081763</v>
      </c>
      <c r="G61" s="85">
        <f t="shared" si="14"/>
        <v>1612.0906529739332</v>
      </c>
      <c r="H61" s="85">
        <f t="shared" si="14"/>
        <v>2649.096340327307</v>
      </c>
      <c r="I61" s="85">
        <f t="shared" si="14"/>
        <v>2378.8285472399</v>
      </c>
      <c r="J61" s="85">
        <f t="shared" si="14"/>
        <v>3198.1763607088396</v>
      </c>
      <c r="K61" s="85">
        <f t="shared" si="14"/>
        <v>421.35227622300215</v>
      </c>
      <c r="L61" s="85">
        <f t="shared" si="14"/>
        <v>512.5580066291591</v>
      </c>
      <c r="M61" s="85">
        <f t="shared" si="14"/>
        <v>1953.5888611220837</v>
      </c>
      <c r="N61" s="85">
        <f t="shared" si="14"/>
        <v>417.22122476442456</v>
      </c>
      <c r="O61" s="85">
        <f t="shared" si="14"/>
        <v>344.3875875874738</v>
      </c>
      <c r="P61" s="85">
        <f t="shared" si="14"/>
        <v>1643.6774979420939</v>
      </c>
      <c r="Q61" s="85">
        <f t="shared" si="14"/>
        <v>1118.628399</v>
      </c>
      <c r="R61" s="85">
        <v>1000.8752162657483</v>
      </c>
      <c r="S61" s="131">
        <f>+S62+S66+S69</f>
        <v>511.9763726712668</v>
      </c>
      <c r="T61" s="132"/>
      <c r="U61" s="133"/>
      <c r="V61" s="92"/>
      <c r="W61" s="92">
        <f>+W62+W66+W69</f>
        <v>20041.11117724879</v>
      </c>
      <c r="X61" s="43"/>
      <c r="Y61" s="22" t="s">
        <v>140</v>
      </c>
      <c r="Z61" s="124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s="29" customFormat="1" ht="15" customHeight="1">
      <c r="A62" s="19" t="s">
        <v>141</v>
      </c>
      <c r="B62" s="85">
        <f>SUM(B63:B65)</f>
        <v>116.81513965445411</v>
      </c>
      <c r="C62" s="85">
        <f aca="true" t="shared" si="15" ref="C62:Q62">SUM(C63:C65)</f>
        <v>3.7926121201020475</v>
      </c>
      <c r="D62" s="85">
        <f t="shared" si="15"/>
        <v>93.34050806378006</v>
      </c>
      <c r="E62" s="85">
        <f t="shared" si="15"/>
        <v>54.475068867531114</v>
      </c>
      <c r="F62" s="85">
        <f t="shared" si="15"/>
        <v>14.059281530630692</v>
      </c>
      <c r="G62" s="85">
        <f t="shared" si="15"/>
        <v>236.54520458620496</v>
      </c>
      <c r="H62" s="85">
        <f t="shared" si="15"/>
        <v>366.6614758274476</v>
      </c>
      <c r="I62" s="85">
        <f t="shared" si="15"/>
        <v>289.8506081695586</v>
      </c>
      <c r="J62" s="85">
        <f t="shared" si="15"/>
        <v>374.07724473552895</v>
      </c>
      <c r="K62" s="85">
        <f t="shared" si="15"/>
        <v>73.44220394689725</v>
      </c>
      <c r="L62" s="85">
        <f t="shared" si="15"/>
        <v>78.58407777715476</v>
      </c>
      <c r="M62" s="85">
        <f t="shared" si="15"/>
        <v>346.481312765658</v>
      </c>
      <c r="N62" s="85">
        <f t="shared" si="15"/>
        <v>59.653143958219545</v>
      </c>
      <c r="O62" s="85">
        <f t="shared" si="15"/>
        <v>37.30727490307822</v>
      </c>
      <c r="P62" s="85">
        <f t="shared" si="15"/>
        <v>454.280459576176</v>
      </c>
      <c r="Q62" s="85">
        <f t="shared" si="15"/>
        <v>203.42272599999998</v>
      </c>
      <c r="R62" s="85">
        <v>157.85415095396274</v>
      </c>
      <c r="S62" s="131">
        <f>SUM(S63:U65)</f>
        <v>71.31568427939767</v>
      </c>
      <c r="T62" s="132"/>
      <c r="U62" s="133"/>
      <c r="V62" s="92"/>
      <c r="W62" s="92">
        <f>SUM(W63:W65)</f>
        <v>3031.958177715782</v>
      </c>
      <c r="X62" s="43"/>
      <c r="Y62" s="20" t="s">
        <v>142</v>
      </c>
      <c r="Z62" s="124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s="29" customFormat="1" ht="15" customHeight="1">
      <c r="A63" s="21" t="s">
        <v>143</v>
      </c>
      <c r="B63" s="80">
        <v>69.82117575362693</v>
      </c>
      <c r="C63" s="80">
        <v>1.7263925283181492</v>
      </c>
      <c r="D63" s="80">
        <v>55.280562414501716</v>
      </c>
      <c r="E63" s="80">
        <v>22.81502565847964</v>
      </c>
      <c r="F63" s="80">
        <v>8.253773939161619</v>
      </c>
      <c r="G63" s="80">
        <v>121.54275592788794</v>
      </c>
      <c r="H63" s="80">
        <v>182.6681419359256</v>
      </c>
      <c r="I63" s="80">
        <v>129.2665243094366</v>
      </c>
      <c r="J63" s="80">
        <v>145.47448406381682</v>
      </c>
      <c r="K63" s="80">
        <v>44.52750815519898</v>
      </c>
      <c r="L63" s="80">
        <v>41.232553132444295</v>
      </c>
      <c r="M63" s="103">
        <v>174.53718869847518</v>
      </c>
      <c r="N63" s="80">
        <v>37.685565490728976</v>
      </c>
      <c r="O63" s="80">
        <v>15.40511167698865</v>
      </c>
      <c r="P63" s="80">
        <v>287.1803163543284</v>
      </c>
      <c r="Q63" s="80">
        <v>111.223939</v>
      </c>
      <c r="R63" s="80">
        <v>78.39143864813735</v>
      </c>
      <c r="S63" s="125">
        <v>29.85124905715802</v>
      </c>
      <c r="T63" s="126"/>
      <c r="U63" s="127"/>
      <c r="V63" s="80"/>
      <c r="W63" s="80">
        <f>SUM(B63:V63)</f>
        <v>1556.8837067446148</v>
      </c>
      <c r="X63" s="43"/>
      <c r="Y63" s="18" t="s">
        <v>144</v>
      </c>
      <c r="Z63" s="124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s="29" customFormat="1" ht="15" customHeight="1">
      <c r="A64" s="21" t="s">
        <v>145</v>
      </c>
      <c r="B64" s="80">
        <v>15.665733809682889</v>
      </c>
      <c r="C64" s="80">
        <v>2.066219591783898</v>
      </c>
      <c r="D64" s="80">
        <v>13.119707195188266</v>
      </c>
      <c r="E64" s="80">
        <v>15.739766886822776</v>
      </c>
      <c r="F64" s="80">
        <v>1.2335169080720236</v>
      </c>
      <c r="G64" s="80">
        <v>45.911871982106454</v>
      </c>
      <c r="H64" s="80">
        <v>88.7190833203673</v>
      </c>
      <c r="I64" s="80">
        <v>83.44584843716456</v>
      </c>
      <c r="J64" s="80">
        <v>145.47448406381682</v>
      </c>
      <c r="K64" s="80">
        <v>12.940290540524407</v>
      </c>
      <c r="L64" s="80">
        <v>16.16071613110596</v>
      </c>
      <c r="M64" s="103">
        <v>71.8503066897716</v>
      </c>
      <c r="N64" s="80">
        <v>8.947578467490567</v>
      </c>
      <c r="O64" s="80">
        <v>7.72209894996651</v>
      </c>
      <c r="P64" s="80">
        <v>73.87908580485416</v>
      </c>
      <c r="Q64" s="80">
        <v>41.48493</v>
      </c>
      <c r="R64" s="80">
        <v>39.281370737764135</v>
      </c>
      <c r="S64" s="125">
        <v>13.127976728072701</v>
      </c>
      <c r="T64" s="126"/>
      <c r="U64" s="127"/>
      <c r="V64" s="80"/>
      <c r="W64" s="80">
        <f>SUM(B64:V64)</f>
        <v>696.770586244555</v>
      </c>
      <c r="X64" s="43"/>
      <c r="Y64" s="18" t="s">
        <v>146</v>
      </c>
      <c r="Z64" s="124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 s="29" customFormat="1" ht="15" customHeight="1">
      <c r="A65" s="21" t="s">
        <v>147</v>
      </c>
      <c r="B65" s="80">
        <v>31.32823009114429</v>
      </c>
      <c r="C65" s="80">
        <v>0</v>
      </c>
      <c r="D65" s="80">
        <v>24.940238454090082</v>
      </c>
      <c r="E65" s="80">
        <v>15.920276322228696</v>
      </c>
      <c r="F65" s="80">
        <v>4.57199068339705</v>
      </c>
      <c r="G65" s="80">
        <v>69.09057667621056</v>
      </c>
      <c r="H65" s="80">
        <v>95.27425057115465</v>
      </c>
      <c r="I65" s="80">
        <v>77.13823542295745</v>
      </c>
      <c r="J65" s="80">
        <v>83.12827660789533</v>
      </c>
      <c r="K65" s="80">
        <v>15.97440525117387</v>
      </c>
      <c r="L65" s="80">
        <v>21.19080851360451</v>
      </c>
      <c r="M65" s="103">
        <v>100.0938173774112</v>
      </c>
      <c r="N65" s="80">
        <v>13.02</v>
      </c>
      <c r="O65" s="80">
        <v>14.180064276123058</v>
      </c>
      <c r="P65" s="80">
        <v>93.22105741699337</v>
      </c>
      <c r="Q65" s="80">
        <v>50.713857</v>
      </c>
      <c r="R65" s="80">
        <v>40.18134156806124</v>
      </c>
      <c r="S65" s="125">
        <v>28.336458494166944</v>
      </c>
      <c r="T65" s="126"/>
      <c r="U65" s="127"/>
      <c r="V65" s="80"/>
      <c r="W65" s="80">
        <f>SUM(B65:V65)</f>
        <v>778.3038847266123</v>
      </c>
      <c r="X65" s="43"/>
      <c r="Y65" s="18" t="s">
        <v>148</v>
      </c>
      <c r="Z65" s="124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 s="29" customFormat="1" ht="15" customHeight="1">
      <c r="A66" s="19" t="s">
        <v>149</v>
      </c>
      <c r="B66" s="85">
        <f>SUM(B67:B68)</f>
        <v>156.57978226558754</v>
      </c>
      <c r="C66" s="85">
        <f aca="true" t="shared" si="16" ref="C66:Q66">SUM(C67:C68)</f>
        <v>50.364430055234216</v>
      </c>
      <c r="D66" s="85">
        <f t="shared" si="16"/>
        <v>173.42517830066743</v>
      </c>
      <c r="E66" s="85">
        <f t="shared" si="16"/>
        <v>120.65046749187965</v>
      </c>
      <c r="F66" s="85">
        <f t="shared" si="16"/>
        <v>63.41469709764398</v>
      </c>
      <c r="G66" s="85">
        <f t="shared" si="16"/>
        <v>461.58801536589385</v>
      </c>
      <c r="H66" s="85">
        <f t="shared" si="16"/>
        <v>798.2731880618098</v>
      </c>
      <c r="I66" s="85">
        <f t="shared" si="16"/>
        <v>1267.9152642068325</v>
      </c>
      <c r="J66" s="85">
        <f t="shared" si="16"/>
        <v>1524.2134228978257</v>
      </c>
      <c r="K66" s="85">
        <f t="shared" si="16"/>
        <v>99.10241007312106</v>
      </c>
      <c r="L66" s="85">
        <f t="shared" si="16"/>
        <v>136.87923224959465</v>
      </c>
      <c r="M66" s="85">
        <f t="shared" si="16"/>
        <v>641.6291909657266</v>
      </c>
      <c r="N66" s="85">
        <f t="shared" si="16"/>
        <v>101.74798526711554</v>
      </c>
      <c r="O66" s="85">
        <f t="shared" si="16"/>
        <v>128.64164357695083</v>
      </c>
      <c r="P66" s="85">
        <f t="shared" si="16"/>
        <v>489.00375065772585</v>
      </c>
      <c r="Q66" s="85">
        <f t="shared" si="16"/>
        <v>328.295407</v>
      </c>
      <c r="R66" s="85">
        <v>223.1966323158177</v>
      </c>
      <c r="S66" s="131">
        <f>SUM(S67:U68)</f>
        <v>156.6121879047791</v>
      </c>
      <c r="T66" s="132"/>
      <c r="U66" s="133"/>
      <c r="V66" s="92"/>
      <c r="W66" s="92">
        <f>SUM(W67:W68)</f>
        <v>6921.532885754206</v>
      </c>
      <c r="X66" s="43"/>
      <c r="Y66" s="20" t="s">
        <v>150</v>
      </c>
      <c r="Z66" s="124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 s="29" customFormat="1" ht="15" customHeight="1">
      <c r="A67" s="21" t="s">
        <v>151</v>
      </c>
      <c r="B67" s="80">
        <v>78.6443819685091</v>
      </c>
      <c r="C67" s="80">
        <v>4.604681749317025</v>
      </c>
      <c r="D67" s="80">
        <v>92.99452114401336</v>
      </c>
      <c r="E67" s="80">
        <v>71.28427319574881</v>
      </c>
      <c r="F67" s="80">
        <v>52.01063575437315</v>
      </c>
      <c r="G67" s="80">
        <v>312.94056230445005</v>
      </c>
      <c r="H67" s="80">
        <v>496.6349562825197</v>
      </c>
      <c r="I67" s="80">
        <v>374.1814600946128</v>
      </c>
      <c r="J67" s="80">
        <v>928.8175545783625</v>
      </c>
      <c r="K67" s="80">
        <v>61.645396591403916</v>
      </c>
      <c r="L67" s="80">
        <v>87.98990146581824</v>
      </c>
      <c r="M67" s="103">
        <v>310.7570306210803</v>
      </c>
      <c r="N67" s="80">
        <v>61.64900952788098</v>
      </c>
      <c r="O67" s="80">
        <v>86.32325829534707</v>
      </c>
      <c r="P67" s="80">
        <v>343.1396538998138</v>
      </c>
      <c r="Q67" s="80">
        <v>211.318599</v>
      </c>
      <c r="R67" s="80">
        <v>160.30426537002592</v>
      </c>
      <c r="S67" s="125">
        <v>108.83483929422594</v>
      </c>
      <c r="T67" s="126"/>
      <c r="U67" s="127"/>
      <c r="V67" s="80"/>
      <c r="W67" s="80">
        <f>SUM(B67:V67)</f>
        <v>3844.074981137502</v>
      </c>
      <c r="X67" s="43"/>
      <c r="Y67" s="18" t="s">
        <v>152</v>
      </c>
      <c r="Z67" s="124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 s="29" customFormat="1" ht="15" customHeight="1">
      <c r="A68" s="21" t="s">
        <v>153</v>
      </c>
      <c r="B68" s="80">
        <v>77.93540029707846</v>
      </c>
      <c r="C68" s="80">
        <v>45.75974830591719</v>
      </c>
      <c r="D68" s="80">
        <v>80.43065715665408</v>
      </c>
      <c r="E68" s="80">
        <v>49.36619429613084</v>
      </c>
      <c r="F68" s="80">
        <v>11.404061343270829</v>
      </c>
      <c r="G68" s="80">
        <v>148.64745306144383</v>
      </c>
      <c r="H68" s="80">
        <v>301.6382317792901</v>
      </c>
      <c r="I68" s="80">
        <v>893.7338041122197</v>
      </c>
      <c r="J68" s="80">
        <v>595.3958683194631</v>
      </c>
      <c r="K68" s="80">
        <v>37.457013481717155</v>
      </c>
      <c r="L68" s="80">
        <v>48.88933078377641</v>
      </c>
      <c r="M68" s="103">
        <v>330.8721603446464</v>
      </c>
      <c r="N68" s="80">
        <v>40.09897573923456</v>
      </c>
      <c r="O68" s="80">
        <v>42.318385281603746</v>
      </c>
      <c r="P68" s="80">
        <v>145.86409675791202</v>
      </c>
      <c r="Q68" s="80">
        <v>116.976808</v>
      </c>
      <c r="R68" s="80">
        <v>62.89236694579179</v>
      </c>
      <c r="S68" s="125">
        <v>47.777348610553155</v>
      </c>
      <c r="T68" s="126"/>
      <c r="U68" s="127"/>
      <c r="V68" s="80"/>
      <c r="W68" s="80">
        <f>SUM(B68:V68)</f>
        <v>3077.4579046167037</v>
      </c>
      <c r="X68" s="43"/>
      <c r="Y68" s="18" t="s">
        <v>154</v>
      </c>
      <c r="Z68" s="124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 s="29" customFormat="1" ht="15" customHeight="1">
      <c r="A69" s="19" t="s">
        <v>155</v>
      </c>
      <c r="B69" s="85">
        <f>SUM(B70:B73)</f>
        <v>610.5230844899748</v>
      </c>
      <c r="C69" s="85">
        <f aca="true" t="shared" si="17" ref="C69:Q69">SUM(C70:C73)</f>
        <v>15.741337072136824</v>
      </c>
      <c r="D69" s="85">
        <f t="shared" si="17"/>
        <v>492.39521341555997</v>
      </c>
      <c r="E69" s="85">
        <f t="shared" si="17"/>
        <v>250.8615166758326</v>
      </c>
      <c r="F69" s="85">
        <f t="shared" si="17"/>
        <v>62.21551669254297</v>
      </c>
      <c r="G69" s="85">
        <f t="shared" si="17"/>
        <v>913.9574330218345</v>
      </c>
      <c r="H69" s="85">
        <f t="shared" si="17"/>
        <v>1484.1616764380494</v>
      </c>
      <c r="I69" s="85">
        <f t="shared" si="17"/>
        <v>821.0626748635088</v>
      </c>
      <c r="J69" s="85">
        <f t="shared" si="17"/>
        <v>1299.8856930754848</v>
      </c>
      <c r="K69" s="85">
        <f t="shared" si="17"/>
        <v>248.80766220298386</v>
      </c>
      <c r="L69" s="85">
        <f t="shared" si="17"/>
        <v>297.0946966024097</v>
      </c>
      <c r="M69" s="85">
        <f t="shared" si="17"/>
        <v>965.4783573906991</v>
      </c>
      <c r="N69" s="85">
        <f t="shared" si="17"/>
        <v>255.8200955390895</v>
      </c>
      <c r="O69" s="85">
        <f t="shared" si="17"/>
        <v>178.43866910744472</v>
      </c>
      <c r="P69" s="85">
        <f t="shared" si="17"/>
        <v>700.393287708192</v>
      </c>
      <c r="Q69" s="85">
        <f t="shared" si="17"/>
        <v>586.910266</v>
      </c>
      <c r="R69" s="85">
        <v>619.8244329959678</v>
      </c>
      <c r="S69" s="131">
        <f>SUM(S70:U73)</f>
        <v>284.04850048709005</v>
      </c>
      <c r="T69" s="132"/>
      <c r="U69" s="133"/>
      <c r="V69" s="92"/>
      <c r="W69" s="92">
        <f>SUM(W70:W73)</f>
        <v>10087.620113778801</v>
      </c>
      <c r="X69" s="43"/>
      <c r="Y69" s="20" t="s">
        <v>156</v>
      </c>
      <c r="Z69" s="124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 s="29" customFormat="1" ht="15" customHeight="1">
      <c r="A70" s="21" t="s">
        <v>157</v>
      </c>
      <c r="B70" s="80">
        <v>247.78389575904987</v>
      </c>
      <c r="C70" s="80">
        <v>8.972988894018714</v>
      </c>
      <c r="D70" s="80">
        <v>322.18433639925485</v>
      </c>
      <c r="E70" s="80">
        <v>80.916644407766</v>
      </c>
      <c r="F70" s="80">
        <v>20.028671434106027</v>
      </c>
      <c r="G70" s="80">
        <v>418.89025025455936</v>
      </c>
      <c r="H70" s="80">
        <v>802.3498208485746</v>
      </c>
      <c r="I70" s="80">
        <v>436.68539219306905</v>
      </c>
      <c r="J70" s="80">
        <v>586.6437063150228</v>
      </c>
      <c r="K70" s="80">
        <v>128.38997262116703</v>
      </c>
      <c r="L70" s="80">
        <v>160.1408837460658</v>
      </c>
      <c r="M70" s="103">
        <v>432.7382905204064</v>
      </c>
      <c r="N70" s="80">
        <v>127.60763776457135</v>
      </c>
      <c r="O70" s="80">
        <v>102.81732508713888</v>
      </c>
      <c r="P70" s="80">
        <v>364.4925341034981</v>
      </c>
      <c r="Q70" s="80">
        <v>279.197392</v>
      </c>
      <c r="R70" s="80">
        <v>365.35912745329756</v>
      </c>
      <c r="S70" s="125">
        <v>157.6811577764565</v>
      </c>
      <c r="T70" s="126"/>
      <c r="U70" s="127"/>
      <c r="V70" s="80"/>
      <c r="W70" s="80">
        <f>SUM(B70:V70)</f>
        <v>5042.880027578022</v>
      </c>
      <c r="X70" s="43"/>
      <c r="Y70" s="18" t="s">
        <v>158</v>
      </c>
      <c r="Z70" s="124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 s="29" customFormat="1" ht="15" customHeight="1">
      <c r="A71" s="31" t="s">
        <v>159</v>
      </c>
      <c r="B71" s="80">
        <v>142.27927970593313</v>
      </c>
      <c r="C71" s="80">
        <v>3.1708028415755436</v>
      </c>
      <c r="D71" s="80">
        <v>29.8042818615119</v>
      </c>
      <c r="E71" s="80">
        <v>65.22313999586719</v>
      </c>
      <c r="F71" s="80">
        <v>11.240511001614777</v>
      </c>
      <c r="G71" s="80">
        <v>106.2799889380245</v>
      </c>
      <c r="H71" s="80">
        <v>137.1055431945188</v>
      </c>
      <c r="I71" s="80">
        <v>56.545366810329725</v>
      </c>
      <c r="J71" s="80">
        <v>170.47681220662096</v>
      </c>
      <c r="K71" s="80">
        <v>31.848619597325744</v>
      </c>
      <c r="L71" s="80">
        <v>34.82268602325145</v>
      </c>
      <c r="M71" s="103">
        <v>138.80971034347695</v>
      </c>
      <c r="N71" s="80">
        <v>28.77273679107018</v>
      </c>
      <c r="O71" s="80">
        <v>12.71405075772746</v>
      </c>
      <c r="P71" s="80">
        <v>72.81617066044413</v>
      </c>
      <c r="Q71" s="80">
        <v>55.292390000000005</v>
      </c>
      <c r="R71" s="80">
        <v>60.57308421315622</v>
      </c>
      <c r="S71" s="125">
        <v>40.736860732008914</v>
      </c>
      <c r="T71" s="126"/>
      <c r="U71" s="127"/>
      <c r="V71" s="80"/>
      <c r="W71" s="80">
        <f>SUM(B71:V71)</f>
        <v>1198.5120356744576</v>
      </c>
      <c r="X71" s="43"/>
      <c r="Y71" s="18" t="s">
        <v>160</v>
      </c>
      <c r="Z71" s="124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 s="29" customFormat="1" ht="15" customHeight="1">
      <c r="A72" s="21" t="s">
        <v>161</v>
      </c>
      <c r="B72" s="80">
        <v>76.37819359470963</v>
      </c>
      <c r="C72" s="80">
        <v>3.4935504898418146</v>
      </c>
      <c r="D72" s="80">
        <v>41.634786100559</v>
      </c>
      <c r="E72" s="80">
        <v>4.15796066662718</v>
      </c>
      <c r="F72" s="80">
        <v>14.408383785672855</v>
      </c>
      <c r="G72" s="80">
        <v>149.73298053769815</v>
      </c>
      <c r="H72" s="80">
        <v>179.22149723494041</v>
      </c>
      <c r="I72" s="80">
        <v>49.356560543433766</v>
      </c>
      <c r="J72" s="80">
        <v>251.59077930493254</v>
      </c>
      <c r="K72" s="80">
        <v>44.57070687897542</v>
      </c>
      <c r="L72" s="80">
        <v>29.672028951433376</v>
      </c>
      <c r="M72" s="103">
        <v>151.1291319814849</v>
      </c>
      <c r="N72" s="80">
        <v>34.93213095425079</v>
      </c>
      <c r="O72" s="80">
        <v>15.382411633338721</v>
      </c>
      <c r="P72" s="80">
        <v>66.73375018892001</v>
      </c>
      <c r="Q72" s="80">
        <v>93.512403</v>
      </c>
      <c r="R72" s="80">
        <v>56.11525438245464</v>
      </c>
      <c r="S72" s="125">
        <v>40.23491251629514</v>
      </c>
      <c r="T72" s="126"/>
      <c r="U72" s="127"/>
      <c r="V72" s="80"/>
      <c r="W72" s="80">
        <f>SUM(B72:V72)</f>
        <v>1302.2574227455684</v>
      </c>
      <c r="X72" s="43"/>
      <c r="Y72" s="18" t="s">
        <v>162</v>
      </c>
      <c r="Z72" s="124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 s="29" customFormat="1" ht="15" customHeight="1">
      <c r="A73" s="23" t="s">
        <v>163</v>
      </c>
      <c r="B73" s="90">
        <v>144.08171543028217</v>
      </c>
      <c r="C73" s="90">
        <v>0.10399484670075283</v>
      </c>
      <c r="D73" s="90">
        <v>98.77180905423423</v>
      </c>
      <c r="E73" s="90">
        <v>100.56377160557223</v>
      </c>
      <c r="F73" s="90">
        <v>16.53795047114931</v>
      </c>
      <c r="G73" s="90">
        <v>239.0542132915525</v>
      </c>
      <c r="H73" s="90">
        <v>365.48481516001556</v>
      </c>
      <c r="I73" s="90">
        <v>278.47535531667637</v>
      </c>
      <c r="J73" s="90">
        <v>291.1743952489086</v>
      </c>
      <c r="K73" s="90">
        <v>43.99836310551567</v>
      </c>
      <c r="L73" s="90">
        <v>72.45909788165909</v>
      </c>
      <c r="M73" s="103">
        <v>242.80122454533085</v>
      </c>
      <c r="N73" s="90">
        <v>64.50759002919717</v>
      </c>
      <c r="O73" s="90">
        <v>47.52488162923965</v>
      </c>
      <c r="P73" s="90">
        <v>196.35083275532978</v>
      </c>
      <c r="Q73" s="90">
        <v>158.90808099999998</v>
      </c>
      <c r="R73" s="90">
        <v>137.7769669470594</v>
      </c>
      <c r="S73" s="128">
        <v>45.3955694623295</v>
      </c>
      <c r="T73" s="129"/>
      <c r="U73" s="130"/>
      <c r="V73" s="90"/>
      <c r="W73" s="90">
        <f>SUM(B73:V73)</f>
        <v>2543.9706277807527</v>
      </c>
      <c r="X73" s="44"/>
      <c r="Y73" s="24" t="s">
        <v>164</v>
      </c>
      <c r="Z73" s="124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26" ht="12.75">
      <c r="A74" s="25"/>
      <c r="B74" s="33"/>
      <c r="C74" s="33"/>
      <c r="D74" s="33"/>
      <c r="E74" s="33"/>
      <c r="F74" s="33"/>
      <c r="G74" s="34"/>
      <c r="H74" s="34"/>
      <c r="I74" s="34"/>
      <c r="J74" s="34"/>
      <c r="K74" s="35"/>
      <c r="L74" s="34"/>
      <c r="M74" s="34"/>
      <c r="N74" s="34"/>
      <c r="O74" s="34"/>
      <c r="P74" s="34"/>
      <c r="Q74" s="34"/>
      <c r="R74" s="34"/>
      <c r="S74" s="41"/>
      <c r="T74" s="41"/>
      <c r="U74" s="41"/>
      <c r="Z74" s="35"/>
    </row>
    <row r="75" spans="1:90" ht="12.75">
      <c r="A75" s="25" t="s">
        <v>208</v>
      </c>
      <c r="Y75" s="59" t="s">
        <v>209</v>
      </c>
      <c r="CC75" s="8"/>
      <c r="CD75" s="8"/>
      <c r="CE75" s="8"/>
      <c r="CF75" s="8"/>
      <c r="CG75" s="8"/>
      <c r="CH75" s="8"/>
      <c r="CI75" s="8"/>
      <c r="CJ75" s="8"/>
      <c r="CK75" s="8"/>
      <c r="CL75" s="8"/>
    </row>
    <row r="76" spans="1:139" ht="12.75">
      <c r="A76" s="25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</row>
    <row r="77" spans="1:139" ht="12.75">
      <c r="A77" s="25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</row>
    <row r="78" spans="1:139" ht="12.75">
      <c r="A78" s="25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</row>
    <row r="79" spans="2:139" ht="12.7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</row>
    <row r="80" spans="2:139" ht="12.7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</row>
    <row r="81" spans="2:139" ht="12.7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</row>
    <row r="82" spans="2:139" ht="12.7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</row>
    <row r="83" spans="2:139" ht="12.7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</row>
    <row r="84" spans="2:139" ht="12.7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</row>
    <row r="85" spans="2:139" ht="12.7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</row>
    <row r="86" spans="2:139" ht="12.7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</row>
    <row r="87" spans="2:139" ht="12.7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</row>
    <row r="88" spans="2:139" ht="12.7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</row>
    <row r="89" spans="2:139" ht="12.7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</row>
    <row r="90" spans="2:139" ht="12.7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</row>
    <row r="91" spans="2:139" ht="12.7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</row>
    <row r="92" spans="2:26" ht="12.75">
      <c r="B92" s="33"/>
      <c r="C92" s="33"/>
      <c r="D92" s="33"/>
      <c r="E92" s="33"/>
      <c r="F92" s="33"/>
      <c r="G92" s="34"/>
      <c r="H92" s="34"/>
      <c r="I92" s="34"/>
      <c r="J92" s="34"/>
      <c r="K92" s="35"/>
      <c r="L92" s="34"/>
      <c r="M92" s="34"/>
      <c r="N92" s="34"/>
      <c r="O92" s="34"/>
      <c r="P92" s="34"/>
      <c r="Q92" s="34"/>
      <c r="R92" s="34"/>
      <c r="S92" s="41"/>
      <c r="T92" s="41"/>
      <c r="U92" s="41"/>
      <c r="Z92" s="35"/>
    </row>
    <row r="93" spans="2:26" ht="12.75">
      <c r="B93" s="33"/>
      <c r="C93" s="33"/>
      <c r="D93" s="33"/>
      <c r="E93" s="33"/>
      <c r="F93" s="33"/>
      <c r="G93" s="34"/>
      <c r="H93" s="34"/>
      <c r="I93" s="34"/>
      <c r="J93" s="34"/>
      <c r="K93" s="35"/>
      <c r="L93" s="34"/>
      <c r="M93" s="34"/>
      <c r="N93" s="34"/>
      <c r="O93" s="34"/>
      <c r="P93" s="34"/>
      <c r="Q93" s="34"/>
      <c r="R93" s="34"/>
      <c r="S93" s="41"/>
      <c r="T93" s="41"/>
      <c r="U93" s="41"/>
      <c r="Z93" s="35"/>
    </row>
    <row r="94" ht="12.75">
      <c r="Z94" s="35"/>
    </row>
    <row r="95" ht="12.75">
      <c r="Z95" s="35"/>
    </row>
    <row r="96" ht="12.75">
      <c r="Z96" s="35"/>
    </row>
    <row r="97" spans="1:26" ht="12.75">
      <c r="A97" s="26"/>
      <c r="F97" s="14"/>
      <c r="R97" s="27"/>
      <c r="S97" s="27"/>
      <c r="T97" s="27"/>
      <c r="U97" s="27"/>
      <c r="V97" s="27"/>
      <c r="W97" s="27"/>
      <c r="X97" s="29"/>
      <c r="Y97" s="8"/>
      <c r="Z97" s="35"/>
    </row>
    <row r="98" spans="1:26" ht="12.75">
      <c r="A98" s="26"/>
      <c r="F98" s="14"/>
      <c r="R98" s="27"/>
      <c r="S98" s="27"/>
      <c r="T98" s="27"/>
      <c r="U98" s="27"/>
      <c r="V98" s="27"/>
      <c r="W98" s="27"/>
      <c r="X98" s="29"/>
      <c r="Y98" s="8"/>
      <c r="Z98" s="35"/>
    </row>
    <row r="99" ht="12.75">
      <c r="Z99" s="35"/>
    </row>
    <row r="100" ht="12.75">
      <c r="Z100" s="35"/>
    </row>
    <row r="101" ht="12.75">
      <c r="Z101" s="35"/>
    </row>
    <row r="102" ht="12.75">
      <c r="Z102" s="35"/>
    </row>
    <row r="103" ht="12.75">
      <c r="Z103" s="35"/>
    </row>
    <row r="104" ht="12.75">
      <c r="Z104" s="35"/>
    </row>
    <row r="105" ht="12.75">
      <c r="Z105" s="35"/>
    </row>
    <row r="106" ht="12.75">
      <c r="Z106" s="35"/>
    </row>
    <row r="107" ht="12.75">
      <c r="Z107" s="35"/>
    </row>
    <row r="108" ht="12.75">
      <c r="Z108" s="35"/>
    </row>
    <row r="109" ht="12.75">
      <c r="Z109" s="35"/>
    </row>
    <row r="110" ht="12.75">
      <c r="Z110" s="35"/>
    </row>
    <row r="111" ht="12.75">
      <c r="Z111" s="35"/>
    </row>
    <row r="112" ht="12.75">
      <c r="Z112" s="35"/>
    </row>
    <row r="113" ht="12.75">
      <c r="Z113" s="35"/>
    </row>
    <row r="114" ht="12.75">
      <c r="Z114" s="35"/>
    </row>
    <row r="115" ht="12.75">
      <c r="Z115" s="35"/>
    </row>
    <row r="116" ht="12.75">
      <c r="Z116" s="35"/>
    </row>
    <row r="117" ht="12.75">
      <c r="Z117" s="35"/>
    </row>
    <row r="118" ht="12.75">
      <c r="Z118" s="35"/>
    </row>
    <row r="119" ht="12.75">
      <c r="Z119" s="35"/>
    </row>
    <row r="120" ht="12.75">
      <c r="Z120" s="35"/>
    </row>
    <row r="121" ht="12.75">
      <c r="Z121" s="35"/>
    </row>
    <row r="122" ht="12.75">
      <c r="Z122" s="35"/>
    </row>
    <row r="123" ht="12.75">
      <c r="Z123" s="35"/>
    </row>
    <row r="124" ht="12.75">
      <c r="Z124" s="35"/>
    </row>
    <row r="125" ht="12.75">
      <c r="Z125" s="35"/>
    </row>
    <row r="126" ht="12.75">
      <c r="Z126" s="35"/>
    </row>
    <row r="127" ht="12.75">
      <c r="Z127" s="35"/>
    </row>
    <row r="128" ht="12.75">
      <c r="Z128" s="35"/>
    </row>
    <row r="129" ht="12.75">
      <c r="Z129" s="35"/>
    </row>
    <row r="130" ht="12.75">
      <c r="Z130" s="35"/>
    </row>
    <row r="131" ht="12.75">
      <c r="Z131" s="35"/>
    </row>
    <row r="132" ht="12.75">
      <c r="Z132" s="35"/>
    </row>
    <row r="133" ht="12.75">
      <c r="Z133" s="35"/>
    </row>
    <row r="134" ht="12.75">
      <c r="Z134" s="35"/>
    </row>
    <row r="135" ht="12.75">
      <c r="Z135" s="35"/>
    </row>
    <row r="136" ht="12.75">
      <c r="Z136" s="35"/>
    </row>
    <row r="137" ht="12.75">
      <c r="Z137" s="35"/>
    </row>
    <row r="138" ht="12.75">
      <c r="Z138" s="35"/>
    </row>
    <row r="139" ht="12.75">
      <c r="Z139" s="35"/>
    </row>
    <row r="140" ht="12.75">
      <c r="Z140" s="35"/>
    </row>
    <row r="141" ht="12.75">
      <c r="Z141" s="35"/>
    </row>
    <row r="142" ht="12.75">
      <c r="Z142" s="35"/>
    </row>
    <row r="143" ht="12.75">
      <c r="Z143" s="35"/>
    </row>
    <row r="144" ht="12.75">
      <c r="Z144" s="35"/>
    </row>
    <row r="145" ht="12.75">
      <c r="Z145" s="35"/>
    </row>
    <row r="146" ht="12.75">
      <c r="Z146" s="35"/>
    </row>
    <row r="147" ht="12.75">
      <c r="Z147" s="35"/>
    </row>
    <row r="148" ht="12.75">
      <c r="Z148" s="35"/>
    </row>
    <row r="149" ht="12.75">
      <c r="Z149" s="35"/>
    </row>
    <row r="150" ht="12.75">
      <c r="Z150" s="35"/>
    </row>
    <row r="151" ht="12.75">
      <c r="Z151" s="35"/>
    </row>
    <row r="152" ht="12.75">
      <c r="Z152" s="35"/>
    </row>
    <row r="153" ht="12.75">
      <c r="Z153" s="35"/>
    </row>
    <row r="154" ht="12.75">
      <c r="Z154" s="35"/>
    </row>
    <row r="155" ht="12.75">
      <c r="Z155" s="35"/>
    </row>
    <row r="156" ht="12.75">
      <c r="Z156" s="35"/>
    </row>
    <row r="157" ht="12.75">
      <c r="Z157" s="35"/>
    </row>
    <row r="158" ht="12.75">
      <c r="Z158" s="35"/>
    </row>
    <row r="159" ht="12.75">
      <c r="Z159" s="35"/>
    </row>
    <row r="160" ht="12.75">
      <c r="Z160" s="35"/>
    </row>
    <row r="161" ht="12.75">
      <c r="Z161" s="35"/>
    </row>
    <row r="162" ht="12.75">
      <c r="Z162" s="35"/>
    </row>
    <row r="163" ht="12.75">
      <c r="Z163" s="35"/>
    </row>
    <row r="164" ht="12.75">
      <c r="Z164" s="35"/>
    </row>
    <row r="165" ht="12.75">
      <c r="Z165" s="35"/>
    </row>
    <row r="166" ht="12.75">
      <c r="Z166" s="35"/>
    </row>
    <row r="167" ht="12.75">
      <c r="Z167" s="35"/>
    </row>
    <row r="168" ht="12.75">
      <c r="Z168" s="35"/>
    </row>
    <row r="169" ht="12.75">
      <c r="Z169" s="35"/>
    </row>
    <row r="170" ht="12.75">
      <c r="Z170" s="35"/>
    </row>
    <row r="171" ht="12.75">
      <c r="Z171" s="35"/>
    </row>
    <row r="172" ht="12.75">
      <c r="Z172" s="35"/>
    </row>
    <row r="173" ht="12.75">
      <c r="Z173" s="35"/>
    </row>
    <row r="174" ht="12.75">
      <c r="Z174" s="35"/>
    </row>
    <row r="175" ht="12.75">
      <c r="Z175" s="35"/>
    </row>
    <row r="176" ht="12.75">
      <c r="Z176" s="35"/>
    </row>
    <row r="177" ht="12.75">
      <c r="Z177" s="35"/>
    </row>
    <row r="178" ht="12.75">
      <c r="Z178" s="35"/>
    </row>
    <row r="179" ht="12.75">
      <c r="Z179" s="35"/>
    </row>
    <row r="180" ht="12.75">
      <c r="Z180" s="35"/>
    </row>
    <row r="181" ht="12.75">
      <c r="Z181" s="35"/>
    </row>
    <row r="182" ht="12.75">
      <c r="Z182" s="35"/>
    </row>
    <row r="183" ht="12.75">
      <c r="Z183" s="35"/>
    </row>
    <row r="184" ht="12.75">
      <c r="Z184" s="35"/>
    </row>
    <row r="185" ht="12.75">
      <c r="Z185" s="35"/>
    </row>
    <row r="186" ht="12.75">
      <c r="Z186" s="35"/>
    </row>
    <row r="187" ht="12.75">
      <c r="Z187" s="35"/>
    </row>
    <row r="188" ht="12.75">
      <c r="Z188" s="35"/>
    </row>
    <row r="189" ht="12.75">
      <c r="Z189" s="35"/>
    </row>
    <row r="190" ht="12.75">
      <c r="Z190" s="35"/>
    </row>
    <row r="191" ht="12.75">
      <c r="Z191" s="35"/>
    </row>
    <row r="192" ht="12.75">
      <c r="Z192" s="35"/>
    </row>
    <row r="193" ht="12.75">
      <c r="Z193" s="35"/>
    </row>
    <row r="194" ht="12.75">
      <c r="Z194" s="35"/>
    </row>
    <row r="195" ht="12.75">
      <c r="Z195" s="35"/>
    </row>
    <row r="196" ht="12.75">
      <c r="Z196" s="35"/>
    </row>
    <row r="197" ht="12.75">
      <c r="Z197" s="35"/>
    </row>
    <row r="198" ht="12.75">
      <c r="Z198" s="35"/>
    </row>
    <row r="199" ht="12.75">
      <c r="Z199" s="35"/>
    </row>
    <row r="200" ht="12.75">
      <c r="Z200" s="35"/>
    </row>
    <row r="201" ht="12.75">
      <c r="Z201" s="35"/>
    </row>
    <row r="202" ht="12.75">
      <c r="Z202" s="35"/>
    </row>
    <row r="203" ht="12.75">
      <c r="Z203" s="35"/>
    </row>
    <row r="204" ht="12.75">
      <c r="Z204" s="35"/>
    </row>
    <row r="205" ht="12.75">
      <c r="Z205" s="35"/>
    </row>
    <row r="206" ht="12.75">
      <c r="Z206" s="35"/>
    </row>
    <row r="207" ht="12.75">
      <c r="Z207" s="35"/>
    </row>
    <row r="208" ht="12.75">
      <c r="Z208" s="35"/>
    </row>
    <row r="209" ht="12.75">
      <c r="Z209" s="35"/>
    </row>
    <row r="210" ht="12.75">
      <c r="Z210" s="35"/>
    </row>
    <row r="211" ht="12.75">
      <c r="Z211" s="35"/>
    </row>
    <row r="212" ht="12.75">
      <c r="Z212" s="35"/>
    </row>
    <row r="213" ht="12.75">
      <c r="Z213" s="35"/>
    </row>
    <row r="214" ht="12.75">
      <c r="Z214" s="35"/>
    </row>
    <row r="215" ht="12.75">
      <c r="Z215" s="35"/>
    </row>
    <row r="216" ht="12.75">
      <c r="Z216" s="35"/>
    </row>
    <row r="217" ht="12.75">
      <c r="Z217" s="35"/>
    </row>
    <row r="218" ht="12.75">
      <c r="Z218" s="35"/>
    </row>
    <row r="219" ht="12.75">
      <c r="Z219" s="35"/>
    </row>
    <row r="220" ht="12.75">
      <c r="Z220" s="35"/>
    </row>
    <row r="221" ht="12.75">
      <c r="Z221" s="35"/>
    </row>
    <row r="222" ht="12.75">
      <c r="Z222" s="35"/>
    </row>
    <row r="223" ht="12.75">
      <c r="Z223" s="35"/>
    </row>
    <row r="224" ht="12.75">
      <c r="Z224" s="35"/>
    </row>
    <row r="225" ht="12.75">
      <c r="Z225" s="35"/>
    </row>
    <row r="226" ht="12.75">
      <c r="Z226" s="35"/>
    </row>
    <row r="227" ht="12.75">
      <c r="Z227" s="35"/>
    </row>
    <row r="228" ht="12.75">
      <c r="Z228" s="35"/>
    </row>
    <row r="229" ht="12.75">
      <c r="Z229" s="35"/>
    </row>
    <row r="230" ht="12.75">
      <c r="Z230" s="35"/>
    </row>
    <row r="231" ht="12.75">
      <c r="Z231" s="35"/>
    </row>
    <row r="232" ht="12.75">
      <c r="Z232" s="35"/>
    </row>
    <row r="233" ht="12.75">
      <c r="Z233" s="35"/>
    </row>
    <row r="234" ht="12.75">
      <c r="Z234" s="35"/>
    </row>
    <row r="235" ht="12.75">
      <c r="Z235" s="35"/>
    </row>
    <row r="236" ht="12.75">
      <c r="Z236" s="35"/>
    </row>
    <row r="237" ht="12.75">
      <c r="Z237" s="35"/>
    </row>
    <row r="238" ht="12.75">
      <c r="Z238" s="35"/>
    </row>
    <row r="239" ht="12.75">
      <c r="Z239" s="35"/>
    </row>
    <row r="240" ht="12.75">
      <c r="Z240" s="35"/>
    </row>
    <row r="241" ht="12.75">
      <c r="Z241" s="35"/>
    </row>
    <row r="242" ht="12.75">
      <c r="Z242" s="35"/>
    </row>
    <row r="243" ht="12.75">
      <c r="Z243" s="35"/>
    </row>
    <row r="244" ht="12.75">
      <c r="Z244" s="35"/>
    </row>
    <row r="245" ht="12.75">
      <c r="Z245" s="35"/>
    </row>
    <row r="246" ht="12.75">
      <c r="Z246" s="35"/>
    </row>
    <row r="247" ht="12.75">
      <c r="Z247" s="35"/>
    </row>
    <row r="248" ht="12.75">
      <c r="Z248" s="35"/>
    </row>
    <row r="249" ht="12.75">
      <c r="Z249" s="35"/>
    </row>
    <row r="250" ht="12.75">
      <c r="Z250" s="35"/>
    </row>
    <row r="251" ht="12.75">
      <c r="Z251" s="35"/>
    </row>
    <row r="252" ht="12.75">
      <c r="Z252" s="35"/>
    </row>
    <row r="253" ht="12.75">
      <c r="Z253" s="35"/>
    </row>
    <row r="254" ht="12.75">
      <c r="Z254" s="35"/>
    </row>
    <row r="255" ht="12.75">
      <c r="Z255" s="35"/>
    </row>
    <row r="256" ht="12.75">
      <c r="Z256" s="35"/>
    </row>
    <row r="257" ht="12.75">
      <c r="Z257" s="35"/>
    </row>
    <row r="258" ht="12.75">
      <c r="Z258" s="35"/>
    </row>
    <row r="259" ht="12.75">
      <c r="Z259" s="35"/>
    </row>
    <row r="260" ht="12.75">
      <c r="Z260" s="35"/>
    </row>
    <row r="261" ht="12.75">
      <c r="Z261" s="35"/>
    </row>
    <row r="262" ht="12.75">
      <c r="Z262" s="35"/>
    </row>
    <row r="263" ht="12.75">
      <c r="Z263" s="35"/>
    </row>
    <row r="264" ht="12.75">
      <c r="Z264" s="35"/>
    </row>
    <row r="265" ht="12.75">
      <c r="Z265" s="35"/>
    </row>
    <row r="266" ht="12.75">
      <c r="Z266" s="35"/>
    </row>
    <row r="267" ht="12.75">
      <c r="Z267" s="35"/>
    </row>
    <row r="268" ht="12.75">
      <c r="Z268" s="35"/>
    </row>
    <row r="269" ht="12.75">
      <c r="Z269" s="35"/>
    </row>
    <row r="270" ht="12.75">
      <c r="Z270" s="35"/>
    </row>
    <row r="271" ht="12.75">
      <c r="Z271" s="35"/>
    </row>
    <row r="272" ht="12.75">
      <c r="Z272" s="35"/>
    </row>
    <row r="273" ht="12.75">
      <c r="Z273" s="35"/>
    </row>
    <row r="274" ht="12.75">
      <c r="Z274" s="35"/>
    </row>
    <row r="275" ht="12.75">
      <c r="Z275" s="35"/>
    </row>
    <row r="276" ht="12.75">
      <c r="Z276" s="35"/>
    </row>
    <row r="277" ht="12.75">
      <c r="Z277" s="35"/>
    </row>
    <row r="278" ht="12.75">
      <c r="Z278" s="35"/>
    </row>
    <row r="279" ht="12.75">
      <c r="Z279" s="35"/>
    </row>
    <row r="280" ht="12.75">
      <c r="Z280" s="35"/>
    </row>
    <row r="281" ht="12.75">
      <c r="Z281" s="35"/>
    </row>
    <row r="282" ht="12.75">
      <c r="Z282" s="35"/>
    </row>
    <row r="283" ht="12.75">
      <c r="Z283" s="35"/>
    </row>
    <row r="284" ht="12.75">
      <c r="Z284" s="35"/>
    </row>
    <row r="285" ht="12.75">
      <c r="Z285" s="35"/>
    </row>
    <row r="286" ht="12.75">
      <c r="Z286" s="35"/>
    </row>
    <row r="287" ht="12.75">
      <c r="Z287" s="35"/>
    </row>
    <row r="288" ht="12.75">
      <c r="Z288" s="35"/>
    </row>
    <row r="289" ht="12.75">
      <c r="Z289" s="35"/>
    </row>
    <row r="290" ht="12.75">
      <c r="Z290" s="35"/>
    </row>
    <row r="291" ht="12.75">
      <c r="Z291" s="35"/>
    </row>
    <row r="292" ht="12.75">
      <c r="Z292" s="35"/>
    </row>
    <row r="293" ht="12.75">
      <c r="Z293" s="35"/>
    </row>
    <row r="294" ht="12.75">
      <c r="Z294" s="35"/>
    </row>
    <row r="295" ht="12.75">
      <c r="Z295" s="35"/>
    </row>
    <row r="296" ht="12.75">
      <c r="Z296" s="35"/>
    </row>
    <row r="297" ht="12.75">
      <c r="Z297" s="35"/>
    </row>
    <row r="298" ht="12.75">
      <c r="Z298" s="35"/>
    </row>
    <row r="299" ht="12.75">
      <c r="Z299" s="35"/>
    </row>
    <row r="300" ht="12.75">
      <c r="Z300" s="35"/>
    </row>
    <row r="301" ht="12.75">
      <c r="Z301" s="35"/>
    </row>
    <row r="302" ht="12.75">
      <c r="Z302" s="35"/>
    </row>
    <row r="303" ht="12.75">
      <c r="Z303" s="35"/>
    </row>
    <row r="304" ht="12.75">
      <c r="Z304" s="35"/>
    </row>
    <row r="305" ht="12.75">
      <c r="Z305" s="35"/>
    </row>
    <row r="306" ht="12.75">
      <c r="Z306" s="35"/>
    </row>
    <row r="307" ht="12.75">
      <c r="Z307" s="35"/>
    </row>
    <row r="308" ht="12.75">
      <c r="Z308" s="35"/>
    </row>
    <row r="309" ht="12.75">
      <c r="Z309" s="35"/>
    </row>
    <row r="310" ht="12.75">
      <c r="Z310" s="35"/>
    </row>
    <row r="311" ht="12.75">
      <c r="Z311" s="35"/>
    </row>
    <row r="312" ht="12.75">
      <c r="Z312" s="35"/>
    </row>
    <row r="313" ht="12.75">
      <c r="Z313" s="35"/>
    </row>
    <row r="314" ht="12.75">
      <c r="Z314" s="35"/>
    </row>
    <row r="315" ht="12.75">
      <c r="Z315" s="35"/>
    </row>
    <row r="316" ht="12.75">
      <c r="Z316" s="35"/>
    </row>
    <row r="317" ht="12.75">
      <c r="Z317" s="35"/>
    </row>
    <row r="318" ht="12.75">
      <c r="Z318" s="35"/>
    </row>
    <row r="319" ht="12.75">
      <c r="Z319" s="35"/>
    </row>
    <row r="320" ht="12.75">
      <c r="Z320" s="35"/>
    </row>
    <row r="321" ht="12.75">
      <c r="Z321" s="35"/>
    </row>
    <row r="322" ht="12.75">
      <c r="Z322" s="35"/>
    </row>
    <row r="323" ht="12.75">
      <c r="Z323" s="35"/>
    </row>
    <row r="324" ht="12.75">
      <c r="Z324" s="35"/>
    </row>
    <row r="325" ht="12.75">
      <c r="Z325" s="35"/>
    </row>
    <row r="326" ht="12.75">
      <c r="Z326" s="35"/>
    </row>
    <row r="327" ht="12.75">
      <c r="Z327" s="35"/>
    </row>
    <row r="328" ht="12.75">
      <c r="Z328" s="35"/>
    </row>
    <row r="329" ht="12.75">
      <c r="Z329" s="35"/>
    </row>
    <row r="330" ht="12.75">
      <c r="Z330" s="35"/>
    </row>
    <row r="331" ht="12.75">
      <c r="Z331" s="35"/>
    </row>
    <row r="332" ht="12.75">
      <c r="Z332" s="35"/>
    </row>
    <row r="333" ht="12.75">
      <c r="Z333" s="35"/>
    </row>
    <row r="334" ht="12.75">
      <c r="Z334" s="35"/>
    </row>
    <row r="335" ht="12.75">
      <c r="Z335" s="35"/>
    </row>
    <row r="336" ht="12.75">
      <c r="Z336" s="35"/>
    </row>
    <row r="337" ht="12.75">
      <c r="Z337" s="35"/>
    </row>
    <row r="338" ht="12.75">
      <c r="Z338" s="35"/>
    </row>
    <row r="339" ht="12.75">
      <c r="Z339" s="35"/>
    </row>
    <row r="340" ht="12.75">
      <c r="Z340" s="35"/>
    </row>
    <row r="341" ht="12.75">
      <c r="Z341" s="35"/>
    </row>
    <row r="342" ht="12.75">
      <c r="Z342" s="35"/>
    </row>
    <row r="343" ht="12.75">
      <c r="Z343" s="35"/>
    </row>
    <row r="344" ht="12.75">
      <c r="Z344" s="35"/>
    </row>
    <row r="345" ht="12.75">
      <c r="Z345" s="35"/>
    </row>
    <row r="346" ht="12.75">
      <c r="Z346" s="35"/>
    </row>
    <row r="347" ht="12.75">
      <c r="Z347" s="35"/>
    </row>
    <row r="348" ht="12.75">
      <c r="Z348" s="35"/>
    </row>
    <row r="349" ht="12.75">
      <c r="Z349" s="35"/>
    </row>
    <row r="350" ht="12.75">
      <c r="Z350" s="35"/>
    </row>
    <row r="351" ht="12.75">
      <c r="Z351" s="35"/>
    </row>
    <row r="352" ht="12.75">
      <c r="Z352" s="35"/>
    </row>
    <row r="353" ht="12.75">
      <c r="Z353" s="35"/>
    </row>
    <row r="354" ht="12.75">
      <c r="Z354" s="35"/>
    </row>
    <row r="355" ht="12.75">
      <c r="Z355" s="35"/>
    </row>
    <row r="356" ht="12.75">
      <c r="Z356" s="35"/>
    </row>
    <row r="357" ht="12.75">
      <c r="Z357" s="35"/>
    </row>
    <row r="358" ht="12.75">
      <c r="Z358" s="35"/>
    </row>
    <row r="359" ht="12.75">
      <c r="Z359" s="35"/>
    </row>
    <row r="360" ht="12.75">
      <c r="Z360" s="35"/>
    </row>
    <row r="361" ht="12.75">
      <c r="Z361" s="35"/>
    </row>
    <row r="362" ht="12.75">
      <c r="Z362" s="35"/>
    </row>
    <row r="363" ht="12.75">
      <c r="Z363" s="35"/>
    </row>
    <row r="364" ht="12.75">
      <c r="Z364" s="35"/>
    </row>
    <row r="365" ht="12.75">
      <c r="Z365" s="35"/>
    </row>
    <row r="366" ht="12.75">
      <c r="Z366" s="35"/>
    </row>
    <row r="367" ht="12.75">
      <c r="Z367" s="35"/>
    </row>
    <row r="368" ht="12.75">
      <c r="Z368" s="35"/>
    </row>
    <row r="369" ht="12.75">
      <c r="Z369" s="35"/>
    </row>
    <row r="370" ht="12.75">
      <c r="Z370" s="35"/>
    </row>
    <row r="371" ht="12.75">
      <c r="Z371" s="35"/>
    </row>
    <row r="372" ht="12.75">
      <c r="Z372" s="35"/>
    </row>
    <row r="373" ht="12.75">
      <c r="Z373" s="35"/>
    </row>
    <row r="374" ht="12.75">
      <c r="Z374" s="35"/>
    </row>
    <row r="375" ht="12.75">
      <c r="Z375" s="35"/>
    </row>
    <row r="376" ht="12.75">
      <c r="Z376" s="35"/>
    </row>
    <row r="377" ht="12.75">
      <c r="Z377" s="35"/>
    </row>
    <row r="378" ht="12.75">
      <c r="Z378" s="35"/>
    </row>
    <row r="379" ht="12.75">
      <c r="Z379" s="35"/>
    </row>
    <row r="380" ht="12.75">
      <c r="Z380" s="35"/>
    </row>
    <row r="381" ht="12.75">
      <c r="Z381" s="35"/>
    </row>
    <row r="382" ht="12.75">
      <c r="Z382" s="35"/>
    </row>
    <row r="383" ht="12.75">
      <c r="Z383" s="35"/>
    </row>
    <row r="384" ht="12.75">
      <c r="Z384" s="35"/>
    </row>
    <row r="385" ht="12.75">
      <c r="Z385" s="35"/>
    </row>
    <row r="386" ht="12.75">
      <c r="Z386" s="35"/>
    </row>
  </sheetData>
  <sheetProtection/>
  <mergeCells count="67">
    <mergeCell ref="S71:U71"/>
    <mergeCell ref="S72:U72"/>
    <mergeCell ref="S73:U73"/>
    <mergeCell ref="S10:U10"/>
    <mergeCell ref="S11:U11"/>
    <mergeCell ref="S12:U12"/>
    <mergeCell ref="S13:U13"/>
    <mergeCell ref="S14:U14"/>
    <mergeCell ref="S15:U15"/>
    <mergeCell ref="S20:U20"/>
    <mergeCell ref="S21:U21"/>
    <mergeCell ref="S22:U22"/>
    <mergeCell ref="S23:U23"/>
    <mergeCell ref="S16:U16"/>
    <mergeCell ref="S17:U17"/>
    <mergeCell ref="S18:U18"/>
    <mergeCell ref="S19:U19"/>
    <mergeCell ref="S28:U28"/>
    <mergeCell ref="S29:U29"/>
    <mergeCell ref="S30:U30"/>
    <mergeCell ref="S31:U31"/>
    <mergeCell ref="S24:U24"/>
    <mergeCell ref="S25:U25"/>
    <mergeCell ref="S26:U26"/>
    <mergeCell ref="S27:U27"/>
    <mergeCell ref="S36:U36"/>
    <mergeCell ref="S37:U37"/>
    <mergeCell ref="S38:U38"/>
    <mergeCell ref="S39:U39"/>
    <mergeCell ref="S32:U32"/>
    <mergeCell ref="S33:U33"/>
    <mergeCell ref="S34:U34"/>
    <mergeCell ref="S35:U35"/>
    <mergeCell ref="S44:U44"/>
    <mergeCell ref="S45:U45"/>
    <mergeCell ref="S46:U46"/>
    <mergeCell ref="S47:U47"/>
    <mergeCell ref="S40:U40"/>
    <mergeCell ref="S41:U41"/>
    <mergeCell ref="S42:U42"/>
    <mergeCell ref="S43:U43"/>
    <mergeCell ref="S52:U52"/>
    <mergeCell ref="S53:U53"/>
    <mergeCell ref="S54:U54"/>
    <mergeCell ref="S55:U55"/>
    <mergeCell ref="S48:U48"/>
    <mergeCell ref="S49:U49"/>
    <mergeCell ref="S50:U50"/>
    <mergeCell ref="S51:U51"/>
    <mergeCell ref="S60:U60"/>
    <mergeCell ref="S61:U61"/>
    <mergeCell ref="S62:U62"/>
    <mergeCell ref="S63:U63"/>
    <mergeCell ref="S56:U56"/>
    <mergeCell ref="S57:U57"/>
    <mergeCell ref="S58:U58"/>
    <mergeCell ref="S59:U59"/>
    <mergeCell ref="S7:U7"/>
    <mergeCell ref="S8:U8"/>
    <mergeCell ref="S9:U9"/>
    <mergeCell ref="S70:U70"/>
    <mergeCell ref="S68:U68"/>
    <mergeCell ref="S69:U69"/>
    <mergeCell ref="S64:U64"/>
    <mergeCell ref="S65:U65"/>
    <mergeCell ref="S66:U66"/>
    <mergeCell ref="S67:U6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38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75390625" style="29" customWidth="1"/>
    <col min="2" max="2" width="9.25390625" style="26" customWidth="1"/>
    <col min="3" max="3" width="9.75390625" style="26" customWidth="1"/>
    <col min="4" max="4" width="9.125" style="26" customWidth="1"/>
    <col min="5" max="5" width="9.625" style="26" bestFit="1" customWidth="1"/>
    <col min="6" max="6" width="10.25390625" style="26" customWidth="1"/>
    <col min="7" max="7" width="9.25390625" style="14" customWidth="1"/>
    <col min="8" max="8" width="11.00390625" style="14" customWidth="1"/>
    <col min="9" max="9" width="9.875" style="14" customWidth="1"/>
    <col min="10" max="10" width="10.00390625" style="14" customWidth="1"/>
    <col min="11" max="11" width="12.00390625" style="8" customWidth="1"/>
    <col min="12" max="12" width="12.375" style="14" customWidth="1"/>
    <col min="13" max="13" width="9.75390625" style="14" bestFit="1" customWidth="1"/>
    <col min="14" max="14" width="10.125" style="14" customWidth="1"/>
    <col min="15" max="15" width="10.25390625" style="14" customWidth="1"/>
    <col min="16" max="16" width="10.875" style="14" customWidth="1"/>
    <col min="17" max="17" width="10.75390625" style="14" bestFit="1" customWidth="1"/>
    <col min="18" max="18" width="11.625" style="14" customWidth="1"/>
    <col min="19" max="19" width="8.875" style="42" customWidth="1"/>
    <col min="20" max="20" width="10.375" style="42" customWidth="1"/>
    <col min="21" max="21" width="11.625" style="42" customWidth="1"/>
    <col min="22" max="23" width="11.625" style="14" customWidth="1"/>
    <col min="24" max="24" width="1.00390625" style="28" customWidth="1"/>
    <col min="25" max="25" width="24.00390625" style="29" customWidth="1"/>
    <col min="26" max="26" width="19.75390625" style="8" customWidth="1"/>
    <col min="27" max="80" width="9.125" style="8" customWidth="1"/>
    <col min="81" max="16384" width="9.125" style="14" customWidth="1"/>
  </cols>
  <sheetData>
    <row r="1" spans="1:25" s="2" customFormat="1" ht="12">
      <c r="A1" s="1" t="s">
        <v>212</v>
      </c>
      <c r="B1" s="1"/>
      <c r="C1" s="1"/>
      <c r="D1" s="1"/>
      <c r="E1" s="1"/>
      <c r="F1" s="1"/>
      <c r="G1" s="1"/>
      <c r="H1" s="1"/>
      <c r="I1" s="1"/>
      <c r="J1" s="1"/>
      <c r="L1" s="3"/>
      <c r="N1" s="3"/>
      <c r="O1" s="3"/>
      <c r="Q1" s="3"/>
      <c r="R1" s="3"/>
      <c r="S1" s="3"/>
      <c r="T1" s="3"/>
      <c r="U1" s="3"/>
      <c r="V1" s="3"/>
      <c r="W1" s="3"/>
      <c r="X1" s="3"/>
      <c r="Y1" s="3" t="s">
        <v>213</v>
      </c>
    </row>
    <row r="2" spans="1:26" s="5" customFormat="1" ht="12" customHeight="1">
      <c r="A2" s="4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7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6"/>
      <c r="Y2" s="7" t="s">
        <v>1</v>
      </c>
      <c r="Z2" s="8"/>
    </row>
    <row r="3" spans="1:26" s="5" customFormat="1" ht="12" customHeight="1">
      <c r="A3" s="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6"/>
      <c r="V3" s="46"/>
      <c r="W3" s="46"/>
      <c r="X3" s="10"/>
      <c r="Y3" s="10"/>
      <c r="Z3" s="8"/>
    </row>
    <row r="4" spans="1:80" s="64" customFormat="1" ht="63" customHeight="1">
      <c r="A4" s="60" t="s">
        <v>2</v>
      </c>
      <c r="B4" s="61" t="s">
        <v>165</v>
      </c>
      <c r="C4" s="61" t="s">
        <v>167</v>
      </c>
      <c r="D4" s="61" t="s">
        <v>3</v>
      </c>
      <c r="E4" s="61" t="s">
        <v>168</v>
      </c>
      <c r="F4" s="61" t="s">
        <v>170</v>
      </c>
      <c r="G4" s="61" t="s">
        <v>4</v>
      </c>
      <c r="H4" s="61" t="s">
        <v>173</v>
      </c>
      <c r="I4" s="61" t="s">
        <v>175</v>
      </c>
      <c r="J4" s="61" t="s">
        <v>177</v>
      </c>
      <c r="K4" s="65" t="s">
        <v>180</v>
      </c>
      <c r="L4" s="61" t="s">
        <v>181</v>
      </c>
      <c r="M4" s="61" t="s">
        <v>184</v>
      </c>
      <c r="N4" s="61" t="s">
        <v>185</v>
      </c>
      <c r="O4" s="61" t="s">
        <v>188</v>
      </c>
      <c r="P4" s="61" t="s">
        <v>189</v>
      </c>
      <c r="Q4" s="61" t="s">
        <v>5</v>
      </c>
      <c r="R4" s="61" t="s">
        <v>192</v>
      </c>
      <c r="S4" s="61" t="s">
        <v>193</v>
      </c>
      <c r="T4" s="61" t="s">
        <v>198</v>
      </c>
      <c r="U4" s="61" t="s">
        <v>201</v>
      </c>
      <c r="V4" s="61" t="s">
        <v>202</v>
      </c>
      <c r="W4" s="61" t="s">
        <v>6</v>
      </c>
      <c r="X4" s="11"/>
      <c r="Y4" s="62" t="s">
        <v>7</v>
      </c>
      <c r="Z4" s="35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4" customFormat="1" ht="63" customHeight="1">
      <c r="A5" s="30" t="s">
        <v>8</v>
      </c>
      <c r="B5" s="65" t="s">
        <v>166</v>
      </c>
      <c r="C5" s="61" t="s">
        <v>9</v>
      </c>
      <c r="D5" s="61" t="s">
        <v>10</v>
      </c>
      <c r="E5" s="61" t="s">
        <v>169</v>
      </c>
      <c r="F5" s="61" t="s">
        <v>171</v>
      </c>
      <c r="G5" s="61" t="s">
        <v>172</v>
      </c>
      <c r="H5" s="66" t="s">
        <v>174</v>
      </c>
      <c r="I5" s="61" t="s">
        <v>176</v>
      </c>
      <c r="J5" s="61" t="s">
        <v>178</v>
      </c>
      <c r="K5" s="65" t="s">
        <v>179</v>
      </c>
      <c r="L5" s="61" t="s">
        <v>182</v>
      </c>
      <c r="M5" s="61" t="s">
        <v>183</v>
      </c>
      <c r="N5" s="61" t="s">
        <v>186</v>
      </c>
      <c r="O5" s="61" t="s">
        <v>187</v>
      </c>
      <c r="P5" s="61" t="s">
        <v>190</v>
      </c>
      <c r="Q5" s="61" t="s">
        <v>11</v>
      </c>
      <c r="R5" s="61" t="s">
        <v>191</v>
      </c>
      <c r="S5" s="61" t="s">
        <v>195</v>
      </c>
      <c r="T5" s="61" t="s">
        <v>197</v>
      </c>
      <c r="U5" s="61" t="s">
        <v>200</v>
      </c>
      <c r="V5" s="61" t="s">
        <v>203</v>
      </c>
      <c r="W5" s="61" t="s">
        <v>12</v>
      </c>
      <c r="X5" s="12"/>
      <c r="Y5" s="68" t="s">
        <v>13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34" customFormat="1" ht="13.5" customHeight="1">
      <c r="A6" s="69"/>
      <c r="B6" s="61" t="s">
        <v>14</v>
      </c>
      <c r="C6" s="67" t="s">
        <v>15</v>
      </c>
      <c r="D6" s="67" t="s">
        <v>16</v>
      </c>
      <c r="E6" s="67" t="s">
        <v>17</v>
      </c>
      <c r="F6" s="67" t="s">
        <v>18</v>
      </c>
      <c r="G6" s="67" t="s">
        <v>19</v>
      </c>
      <c r="H6" s="67" t="s">
        <v>20</v>
      </c>
      <c r="I6" s="67" t="s">
        <v>21</v>
      </c>
      <c r="J6" s="67" t="s">
        <v>22</v>
      </c>
      <c r="K6" s="70" t="s">
        <v>23</v>
      </c>
      <c r="L6" s="67" t="s">
        <v>24</v>
      </c>
      <c r="M6" s="67" t="s">
        <v>25</v>
      </c>
      <c r="N6" s="67" t="s">
        <v>26</v>
      </c>
      <c r="O6" s="67" t="s">
        <v>27</v>
      </c>
      <c r="P6" s="67" t="s">
        <v>28</v>
      </c>
      <c r="Q6" s="67" t="s">
        <v>29</v>
      </c>
      <c r="R6" s="71" t="s">
        <v>30</v>
      </c>
      <c r="S6" s="71" t="s">
        <v>194</v>
      </c>
      <c r="T6" s="71" t="s">
        <v>196</v>
      </c>
      <c r="U6" s="71" t="s">
        <v>199</v>
      </c>
      <c r="V6" s="71" t="s">
        <v>204</v>
      </c>
      <c r="W6" s="71" t="s">
        <v>205</v>
      </c>
      <c r="X6" s="13"/>
      <c r="Y6" s="72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26" s="2" customFormat="1" ht="15" customHeight="1">
      <c r="A7" s="16" t="s">
        <v>31</v>
      </c>
      <c r="B7" s="95">
        <f>+B8+B33+B60+B61</f>
        <v>6371.546541613746</v>
      </c>
      <c r="C7" s="95">
        <f aca="true" t="shared" si="0" ref="C7:R7">+C8+C33+C60+C61</f>
        <v>591.5800000000002</v>
      </c>
      <c r="D7" s="95">
        <f t="shared" si="0"/>
        <v>18242.04</v>
      </c>
      <c r="E7" s="95">
        <f t="shared" si="0"/>
        <v>4568.7320044856315</v>
      </c>
      <c r="F7" s="95">
        <f t="shared" si="0"/>
        <v>1724.8699999999997</v>
      </c>
      <c r="G7" s="95">
        <f t="shared" si="0"/>
        <v>10553.11</v>
      </c>
      <c r="H7" s="95">
        <f t="shared" si="0"/>
        <v>24277.120000000003</v>
      </c>
      <c r="I7" s="95">
        <f t="shared" si="0"/>
        <v>13222.99999730566</v>
      </c>
      <c r="J7" s="95">
        <f t="shared" si="0"/>
        <v>13728.550000000003</v>
      </c>
      <c r="K7" s="95">
        <f t="shared" si="0"/>
        <v>10206.000000000002</v>
      </c>
      <c r="L7" s="95">
        <f t="shared" si="0"/>
        <v>9214</v>
      </c>
      <c r="M7" s="95">
        <f t="shared" si="0"/>
        <v>28826.367330478803</v>
      </c>
      <c r="N7" s="95">
        <f t="shared" si="0"/>
        <v>8858.003966297176</v>
      </c>
      <c r="O7" s="95">
        <f t="shared" si="0"/>
        <v>3871</v>
      </c>
      <c r="P7" s="95">
        <f t="shared" si="0"/>
        <v>19959.56995256038</v>
      </c>
      <c r="Q7" s="95">
        <f t="shared" si="0"/>
        <v>11865.319993</v>
      </c>
      <c r="R7" s="95">
        <f t="shared" si="0"/>
        <v>10816.548685847134</v>
      </c>
      <c r="S7" s="143">
        <f>+S8+S33+S60+S61</f>
        <v>9004.750000000002</v>
      </c>
      <c r="T7" s="144"/>
      <c r="U7" s="145"/>
      <c r="V7" s="95"/>
      <c r="W7" s="95">
        <f>+W8+W33+W60+W61</f>
        <v>205902.10847158852</v>
      </c>
      <c r="X7" s="43"/>
      <c r="Y7" s="15" t="s">
        <v>32</v>
      </c>
      <c r="Z7" s="124"/>
    </row>
    <row r="8" spans="1:66" s="2" customFormat="1" ht="15" customHeight="1">
      <c r="A8" s="16" t="s">
        <v>33</v>
      </c>
      <c r="B8" s="85">
        <f>+B9+B15+B23+B28</f>
        <v>2899.1714346018325</v>
      </c>
      <c r="C8" s="85">
        <f aca="true" t="shared" si="1" ref="C8:R8">+C9+C15+C23+C28</f>
        <v>360.7145697277389</v>
      </c>
      <c r="D8" s="85">
        <f t="shared" si="1"/>
        <v>5652.978405890234</v>
      </c>
      <c r="E8" s="85">
        <f t="shared" si="1"/>
        <v>2234.8151229442255</v>
      </c>
      <c r="F8" s="85">
        <f t="shared" si="1"/>
        <v>360.21753440602583</v>
      </c>
      <c r="G8" s="85">
        <f t="shared" si="1"/>
        <v>2916.6410030564384</v>
      </c>
      <c r="H8" s="85">
        <f t="shared" si="1"/>
        <v>6775.926185921773</v>
      </c>
      <c r="I8" s="85">
        <f t="shared" si="1"/>
        <v>2248.123711791052</v>
      </c>
      <c r="J8" s="85">
        <f t="shared" si="1"/>
        <v>3124.5589014175293</v>
      </c>
      <c r="K8" s="85">
        <f t="shared" si="1"/>
        <v>1197.896115789942</v>
      </c>
      <c r="L8" s="85">
        <f t="shared" si="1"/>
        <v>1462.4510259120648</v>
      </c>
      <c r="M8" s="85">
        <f t="shared" si="1"/>
        <v>5338.136429352016</v>
      </c>
      <c r="N8" s="85">
        <f t="shared" si="1"/>
        <v>1619.5645371742744</v>
      </c>
      <c r="O8" s="85">
        <f t="shared" si="1"/>
        <v>680.6842108598191</v>
      </c>
      <c r="P8" s="85">
        <f t="shared" si="1"/>
        <v>5288.326682372239</v>
      </c>
      <c r="Q8" s="85">
        <f t="shared" si="1"/>
        <v>3926.047265</v>
      </c>
      <c r="R8" s="85">
        <f t="shared" si="1"/>
        <v>3204.4187635177414</v>
      </c>
      <c r="S8" s="131">
        <f>+S9+S15+S23+S28</f>
        <v>2302.4709071284406</v>
      </c>
      <c r="T8" s="132"/>
      <c r="U8" s="133"/>
      <c r="V8" s="85"/>
      <c r="W8" s="85">
        <f>+W9+W15+W23+W28</f>
        <v>51593.14280686338</v>
      </c>
      <c r="X8" s="43"/>
      <c r="Y8" s="22" t="s">
        <v>34</v>
      </c>
      <c r="Z8" s="124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</row>
    <row r="9" spans="1:66" s="78" customFormat="1" ht="15" customHeight="1">
      <c r="A9" s="19" t="s">
        <v>35</v>
      </c>
      <c r="B9" s="85">
        <f>SUM(B10:B14)</f>
        <v>457.67102707257214</v>
      </c>
      <c r="C9" s="85">
        <f aca="true" t="shared" si="2" ref="C9:R9">SUM(C10:C14)</f>
        <v>40.00660798331948</v>
      </c>
      <c r="D9" s="85">
        <f t="shared" si="2"/>
        <v>897.5585263867636</v>
      </c>
      <c r="E9" s="85">
        <f t="shared" si="2"/>
        <v>221.12820388255727</v>
      </c>
      <c r="F9" s="85">
        <f t="shared" si="2"/>
        <v>71.65348713069758</v>
      </c>
      <c r="G9" s="85">
        <f t="shared" si="2"/>
        <v>423.01379717214354</v>
      </c>
      <c r="H9" s="85">
        <f t="shared" si="2"/>
        <v>849.4378070986386</v>
      </c>
      <c r="I9" s="85">
        <f t="shared" si="2"/>
        <v>486.6726335889424</v>
      </c>
      <c r="J9" s="85">
        <f t="shared" si="2"/>
        <v>481.10042071560974</v>
      </c>
      <c r="K9" s="85">
        <f t="shared" si="2"/>
        <v>171.61681362268433</v>
      </c>
      <c r="L9" s="85">
        <f t="shared" si="2"/>
        <v>234.39680350298312</v>
      </c>
      <c r="M9" s="85">
        <f t="shared" si="2"/>
        <v>769.4711538878339</v>
      </c>
      <c r="N9" s="85">
        <f t="shared" si="2"/>
        <v>238.98385132675344</v>
      </c>
      <c r="O9" s="85">
        <f t="shared" si="2"/>
        <v>107.76187147867498</v>
      </c>
      <c r="P9" s="85">
        <f t="shared" si="2"/>
        <v>1138.522605260153</v>
      </c>
      <c r="Q9" s="85">
        <f t="shared" si="2"/>
        <v>839.023132</v>
      </c>
      <c r="R9" s="85">
        <f t="shared" si="2"/>
        <v>490.96516768790923</v>
      </c>
      <c r="S9" s="131">
        <f>SUM(S10:S14)</f>
        <v>287.7711436383092</v>
      </c>
      <c r="T9" s="132"/>
      <c r="U9" s="133"/>
      <c r="V9" s="92"/>
      <c r="W9" s="92">
        <f>SUM(W10:W14)</f>
        <v>8206.755053436545</v>
      </c>
      <c r="X9" s="43"/>
      <c r="Y9" s="20" t="s">
        <v>36</v>
      </c>
      <c r="Z9" s="124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</row>
    <row r="10" spans="1:66" s="2" customFormat="1" ht="15" customHeight="1">
      <c r="A10" s="17" t="s">
        <v>37</v>
      </c>
      <c r="B10" s="80">
        <v>104.43715307933466</v>
      </c>
      <c r="C10" s="80">
        <v>2.6079817119486615</v>
      </c>
      <c r="D10" s="80">
        <v>128.33562515103537</v>
      </c>
      <c r="E10" s="80">
        <v>11.309451059611916</v>
      </c>
      <c r="F10" s="80">
        <v>16.0498582395757</v>
      </c>
      <c r="G10" s="80">
        <v>87.64274738740691</v>
      </c>
      <c r="H10" s="80">
        <v>213.37302373776393</v>
      </c>
      <c r="I10" s="80">
        <v>69.1798792854018</v>
      </c>
      <c r="J10" s="80">
        <v>117.10434770792492</v>
      </c>
      <c r="K10" s="80">
        <v>89.97787316734039</v>
      </c>
      <c r="L10" s="80">
        <v>55.354144089174156</v>
      </c>
      <c r="M10" s="80">
        <v>205.8121764340507</v>
      </c>
      <c r="N10" s="80">
        <v>50.18668905741731</v>
      </c>
      <c r="O10" s="80">
        <v>26.4464501830946</v>
      </c>
      <c r="P10" s="80">
        <v>525.9818408335727</v>
      </c>
      <c r="Q10" s="80">
        <v>148.859251</v>
      </c>
      <c r="R10" s="80">
        <v>166.75887764368574</v>
      </c>
      <c r="S10" s="125">
        <v>49.895381696806915</v>
      </c>
      <c r="T10" s="126"/>
      <c r="U10" s="127"/>
      <c r="V10" s="80"/>
      <c r="W10" s="80">
        <f aca="true" t="shared" si="3" ref="W10:W32">SUM(B10:V10)</f>
        <v>2069.312751465147</v>
      </c>
      <c r="X10" s="43"/>
      <c r="Y10" s="18" t="s">
        <v>38</v>
      </c>
      <c r="Z10" s="124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</row>
    <row r="11" spans="1:66" s="2" customFormat="1" ht="15" customHeight="1">
      <c r="A11" s="17" t="s">
        <v>39</v>
      </c>
      <c r="B11" s="80">
        <v>73.51995795932935</v>
      </c>
      <c r="C11" s="80">
        <v>0.4934647163596695</v>
      </c>
      <c r="D11" s="80">
        <v>249.2155203046131</v>
      </c>
      <c r="E11" s="80">
        <v>6.229028086387339</v>
      </c>
      <c r="F11" s="80">
        <v>14.442709025034661</v>
      </c>
      <c r="G11" s="80">
        <v>105.91014713062394</v>
      </c>
      <c r="H11" s="80">
        <v>134.355987306666</v>
      </c>
      <c r="I11" s="80">
        <v>28.084083535710008</v>
      </c>
      <c r="J11" s="80">
        <v>70.0149005379487</v>
      </c>
      <c r="K11" s="80">
        <v>15.223375326385051</v>
      </c>
      <c r="L11" s="80">
        <v>33.92621880302592</v>
      </c>
      <c r="M11" s="80">
        <v>116.6338453161042</v>
      </c>
      <c r="N11" s="80">
        <v>64.68</v>
      </c>
      <c r="O11" s="80">
        <v>11.415030433692527</v>
      </c>
      <c r="P11" s="80">
        <v>159.65241374206778</v>
      </c>
      <c r="Q11" s="80">
        <v>250.087281</v>
      </c>
      <c r="R11" s="80">
        <v>64.3545216452659</v>
      </c>
      <c r="S11" s="125">
        <v>74.79084510288725</v>
      </c>
      <c r="T11" s="126"/>
      <c r="U11" s="127"/>
      <c r="V11" s="80"/>
      <c r="W11" s="80">
        <f t="shared" si="3"/>
        <v>1473.0293299721016</v>
      </c>
      <c r="X11" s="43"/>
      <c r="Y11" s="18" t="s">
        <v>40</v>
      </c>
      <c r="Z11" s="124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</row>
    <row r="12" spans="1:66" s="2" customFormat="1" ht="15" customHeight="1">
      <c r="A12" s="17" t="s">
        <v>41</v>
      </c>
      <c r="B12" s="80">
        <v>91.5148904748678</v>
      </c>
      <c r="C12" s="80">
        <v>0.08097562112899136</v>
      </c>
      <c r="D12" s="80">
        <v>175.02396235615615</v>
      </c>
      <c r="E12" s="80">
        <v>142.35091252662687</v>
      </c>
      <c r="F12" s="80">
        <v>10.76463970309966</v>
      </c>
      <c r="G12" s="80">
        <v>47.388245649629006</v>
      </c>
      <c r="H12" s="80">
        <v>122.38813722950258</v>
      </c>
      <c r="I12" s="80">
        <v>29.115901655730728</v>
      </c>
      <c r="J12" s="80">
        <v>67.42839383016938</v>
      </c>
      <c r="K12" s="80">
        <v>15.5177341088118</v>
      </c>
      <c r="L12" s="80">
        <v>29.53418443159768</v>
      </c>
      <c r="M12" s="80">
        <v>120.94403855890427</v>
      </c>
      <c r="N12" s="80">
        <v>31.36299463680225</v>
      </c>
      <c r="O12" s="80">
        <v>23.948075394734985</v>
      </c>
      <c r="P12" s="80">
        <v>181.16327881876703</v>
      </c>
      <c r="Q12" s="80">
        <v>264.990698</v>
      </c>
      <c r="R12" s="80">
        <v>67.38479099655929</v>
      </c>
      <c r="S12" s="125">
        <v>25.47489422689772</v>
      </c>
      <c r="T12" s="126"/>
      <c r="U12" s="127"/>
      <c r="V12" s="80"/>
      <c r="W12" s="80">
        <f t="shared" si="3"/>
        <v>1446.3767482199862</v>
      </c>
      <c r="X12" s="43"/>
      <c r="Y12" s="18" t="s">
        <v>42</v>
      </c>
      <c r="Z12" s="124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</row>
    <row r="13" spans="1:66" s="2" customFormat="1" ht="15" customHeight="1">
      <c r="A13" s="17" t="s">
        <v>43</v>
      </c>
      <c r="B13" s="80">
        <v>93.9371057301447</v>
      </c>
      <c r="C13" s="80">
        <v>10.838982476158</v>
      </c>
      <c r="D13" s="80">
        <v>96.42402647515745</v>
      </c>
      <c r="E13" s="80">
        <v>51.45100088476309</v>
      </c>
      <c r="F13" s="80">
        <v>7.1331777401915595</v>
      </c>
      <c r="G13" s="80">
        <v>44.87084997538396</v>
      </c>
      <c r="H13" s="80">
        <v>131.34244491084706</v>
      </c>
      <c r="I13" s="80">
        <v>35.67306752856473</v>
      </c>
      <c r="J13" s="80">
        <v>58.064083396158</v>
      </c>
      <c r="K13" s="80">
        <v>3.3470458383752386</v>
      </c>
      <c r="L13" s="80">
        <v>49.75196606347715</v>
      </c>
      <c r="M13" s="80">
        <v>106.20838642781003</v>
      </c>
      <c r="N13" s="80">
        <v>30.61826689477908</v>
      </c>
      <c r="O13" s="80">
        <v>17.382397843474394</v>
      </c>
      <c r="P13" s="80">
        <v>100.92799414191283</v>
      </c>
      <c r="Q13" s="80">
        <v>75.432898</v>
      </c>
      <c r="R13" s="80">
        <v>72.14013576271273</v>
      </c>
      <c r="S13" s="125">
        <v>55.910035632654456</v>
      </c>
      <c r="T13" s="126"/>
      <c r="U13" s="127"/>
      <c r="V13" s="80"/>
      <c r="W13" s="80">
        <f t="shared" si="3"/>
        <v>1041.4538657225644</v>
      </c>
      <c r="X13" s="43"/>
      <c r="Y13" s="18" t="s">
        <v>44</v>
      </c>
      <c r="Z13" s="124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</row>
    <row r="14" spans="1:66" s="2" customFormat="1" ht="15" customHeight="1">
      <c r="A14" s="17" t="s">
        <v>45</v>
      </c>
      <c r="B14" s="80">
        <v>94.2619198288956</v>
      </c>
      <c r="C14" s="80">
        <v>25.985203457724158</v>
      </c>
      <c r="D14" s="80">
        <v>248.5593920998014</v>
      </c>
      <c r="E14" s="80">
        <v>9.787811325168056</v>
      </c>
      <c r="F14" s="80">
        <v>23.263102422796003</v>
      </c>
      <c r="G14" s="80">
        <v>137.2018070290997</v>
      </c>
      <c r="H14" s="80">
        <v>247.97821391385904</v>
      </c>
      <c r="I14" s="80">
        <v>324.6197015835351</v>
      </c>
      <c r="J14" s="80">
        <v>168.48869524340878</v>
      </c>
      <c r="K14" s="80">
        <v>47.55078518177184</v>
      </c>
      <c r="L14" s="80">
        <v>65.83029011570822</v>
      </c>
      <c r="M14" s="80">
        <v>219.87270715096474</v>
      </c>
      <c r="N14" s="80">
        <v>62.135900737754774</v>
      </c>
      <c r="O14" s="80">
        <v>28.569917623678457</v>
      </c>
      <c r="P14" s="80">
        <v>170.79707772383244</v>
      </c>
      <c r="Q14" s="80">
        <v>99.653004</v>
      </c>
      <c r="R14" s="80">
        <v>120.32684163968554</v>
      </c>
      <c r="S14" s="125">
        <v>81.69998697906281</v>
      </c>
      <c r="T14" s="126"/>
      <c r="U14" s="127"/>
      <c r="V14" s="80"/>
      <c r="W14" s="80">
        <f t="shared" si="3"/>
        <v>2176.5823580567467</v>
      </c>
      <c r="X14" s="43"/>
      <c r="Y14" s="18" t="s">
        <v>46</v>
      </c>
      <c r="Z14" s="124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</row>
    <row r="15" spans="1:66" s="2" customFormat="1" ht="15" customHeight="1">
      <c r="A15" s="19" t="s">
        <v>47</v>
      </c>
      <c r="B15" s="85">
        <f>SUM(B16:B22)</f>
        <v>1305.4030032441115</v>
      </c>
      <c r="C15" s="85">
        <f aca="true" t="shared" si="4" ref="C15:Q15">SUM(C16:C22)</f>
        <v>50.643897648015624</v>
      </c>
      <c r="D15" s="85">
        <f t="shared" si="4"/>
        <v>3254.5499873991025</v>
      </c>
      <c r="E15" s="85">
        <f t="shared" si="4"/>
        <v>292.8604245105248</v>
      </c>
      <c r="F15" s="85">
        <f t="shared" si="4"/>
        <v>173.6176006947478</v>
      </c>
      <c r="G15" s="85">
        <f t="shared" si="4"/>
        <v>1607.1805012081338</v>
      </c>
      <c r="H15" s="85">
        <f t="shared" si="4"/>
        <v>4361.373173484261</v>
      </c>
      <c r="I15" s="85">
        <f t="shared" si="4"/>
        <v>1132.101177399411</v>
      </c>
      <c r="J15" s="85">
        <f t="shared" si="4"/>
        <v>1836.2309388973936</v>
      </c>
      <c r="K15" s="85">
        <f t="shared" si="4"/>
        <v>803.4578360603155</v>
      </c>
      <c r="L15" s="85">
        <f t="shared" si="4"/>
        <v>851.7731317320037</v>
      </c>
      <c r="M15" s="85">
        <f t="shared" si="4"/>
        <v>3084.792256866063</v>
      </c>
      <c r="N15" s="85">
        <f t="shared" si="4"/>
        <v>1066.6687124816788</v>
      </c>
      <c r="O15" s="85">
        <f t="shared" si="4"/>
        <v>403.4476808903261</v>
      </c>
      <c r="P15" s="85">
        <f t="shared" si="4"/>
        <v>2630.269031538103</v>
      </c>
      <c r="Q15" s="85">
        <f t="shared" si="4"/>
        <v>2117.786585</v>
      </c>
      <c r="R15" s="85">
        <v>1829.4908543318427</v>
      </c>
      <c r="S15" s="131">
        <f>SUM(S16:U22)</f>
        <v>1476.0102890539679</v>
      </c>
      <c r="T15" s="132"/>
      <c r="U15" s="133"/>
      <c r="V15" s="92"/>
      <c r="W15" s="92">
        <f>SUM(W16:W22)</f>
        <v>28277.657082440004</v>
      </c>
      <c r="X15" s="43"/>
      <c r="Y15" s="20" t="s">
        <v>48</v>
      </c>
      <c r="Z15" s="124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</row>
    <row r="16" spans="1:66" s="2" customFormat="1" ht="15" customHeight="1">
      <c r="A16" s="21" t="s">
        <v>49</v>
      </c>
      <c r="B16" s="80">
        <v>259.12926714010115</v>
      </c>
      <c r="C16" s="80">
        <v>1.3862114348266934</v>
      </c>
      <c r="D16" s="80">
        <v>203.7414217039782</v>
      </c>
      <c r="E16" s="80">
        <v>69.93833369234322</v>
      </c>
      <c r="F16" s="80">
        <v>13.904940123779934</v>
      </c>
      <c r="G16" s="80">
        <v>132.49484922399972</v>
      </c>
      <c r="H16" s="80">
        <v>295.8087912456247</v>
      </c>
      <c r="I16" s="80">
        <v>86.96542989575184</v>
      </c>
      <c r="J16" s="80">
        <v>82.37237530928584</v>
      </c>
      <c r="K16" s="80">
        <v>15.240929232462197</v>
      </c>
      <c r="L16" s="80">
        <v>45.863887712096954</v>
      </c>
      <c r="M16" s="80">
        <v>141.9202715756244</v>
      </c>
      <c r="N16" s="80">
        <v>48.42409055947725</v>
      </c>
      <c r="O16" s="80">
        <v>15.041693075312354</v>
      </c>
      <c r="P16" s="80">
        <v>128.0559</v>
      </c>
      <c r="Q16" s="80">
        <v>124.53209199999999</v>
      </c>
      <c r="R16" s="80">
        <v>82.9955920854843</v>
      </c>
      <c r="S16" s="125">
        <v>70.70936506309171</v>
      </c>
      <c r="T16" s="126"/>
      <c r="U16" s="127"/>
      <c r="V16" s="80"/>
      <c r="W16" s="80">
        <f t="shared" si="3"/>
        <v>1818.5254410732407</v>
      </c>
      <c r="X16" s="43"/>
      <c r="Y16" s="18" t="s">
        <v>50</v>
      </c>
      <c r="Z16" s="124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</row>
    <row r="17" spans="1:80" s="29" customFormat="1" ht="15" customHeight="1">
      <c r="A17" s="21" t="s">
        <v>51</v>
      </c>
      <c r="B17" s="80">
        <v>276.30760388227066</v>
      </c>
      <c r="C17" s="80">
        <v>16.217914474414343</v>
      </c>
      <c r="D17" s="80">
        <v>2284.6915207728166</v>
      </c>
      <c r="E17" s="80">
        <v>179.21566873124533</v>
      </c>
      <c r="F17" s="80">
        <v>110.65884367622152</v>
      </c>
      <c r="G17" s="80">
        <v>926.5244082917133</v>
      </c>
      <c r="H17" s="80">
        <v>3042.7332673070955</v>
      </c>
      <c r="I17" s="80">
        <v>612.2299904321541</v>
      </c>
      <c r="J17" s="80">
        <v>987.4396394916917</v>
      </c>
      <c r="K17" s="80">
        <f>687.490991101059-6.63</f>
        <v>680.860991101059</v>
      </c>
      <c r="L17" s="80">
        <v>609.8529993343178</v>
      </c>
      <c r="M17" s="80">
        <v>2052.5246018748953</v>
      </c>
      <c r="N17" s="80">
        <v>863</v>
      </c>
      <c r="O17" s="80">
        <v>318.1040931725323</v>
      </c>
      <c r="P17" s="80">
        <v>1840.2372564086002</v>
      </c>
      <c r="Q17" s="80">
        <v>1509.787293</v>
      </c>
      <c r="R17" s="80">
        <v>1337.323858538028</v>
      </c>
      <c r="S17" s="125">
        <v>1063.4734150382026</v>
      </c>
      <c r="T17" s="126"/>
      <c r="U17" s="127"/>
      <c r="V17" s="80"/>
      <c r="W17" s="93">
        <f t="shared" si="3"/>
        <v>18711.18336552726</v>
      </c>
      <c r="X17" s="43"/>
      <c r="Y17" s="18" t="s">
        <v>52</v>
      </c>
      <c r="Z17" s="124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29" customFormat="1" ht="15" customHeight="1">
      <c r="A18" s="21" t="s">
        <v>53</v>
      </c>
      <c r="B18" s="80">
        <v>95.971629882273</v>
      </c>
      <c r="C18" s="80">
        <v>2.129354344281553</v>
      </c>
      <c r="D18" s="80">
        <v>276.6364377004123</v>
      </c>
      <c r="E18" s="80">
        <v>2.8956239378711803</v>
      </c>
      <c r="F18" s="80">
        <v>2.7604866377029253</v>
      </c>
      <c r="G18" s="80">
        <v>109.28034521028715</v>
      </c>
      <c r="H18" s="80">
        <v>101.29519676402897</v>
      </c>
      <c r="I18" s="80">
        <v>41.8161160195762</v>
      </c>
      <c r="J18" s="80">
        <v>41.18618765464292</v>
      </c>
      <c r="K18" s="99">
        <v>6.63</v>
      </c>
      <c r="L18" s="80">
        <v>24.687797156542825</v>
      </c>
      <c r="M18" s="80">
        <v>96.5420619577805</v>
      </c>
      <c r="N18" s="80">
        <v>13.013340987054265</v>
      </c>
      <c r="O18" s="80">
        <v>7.579309838052968</v>
      </c>
      <c r="P18" s="80">
        <v>100.36997088426371</v>
      </c>
      <c r="Q18" s="80">
        <v>57.826752</v>
      </c>
      <c r="R18" s="80">
        <v>58.52480532101211</v>
      </c>
      <c r="S18" s="125">
        <v>32.37047135106752</v>
      </c>
      <c r="T18" s="126"/>
      <c r="U18" s="127"/>
      <c r="V18" s="80"/>
      <c r="W18" s="80">
        <f t="shared" si="3"/>
        <v>1071.51588764685</v>
      </c>
      <c r="X18" s="43"/>
      <c r="Y18" s="18" t="s">
        <v>54</v>
      </c>
      <c r="Z18" s="124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29" customFormat="1" ht="15" customHeight="1">
      <c r="A19" s="21" t="s">
        <v>55</v>
      </c>
      <c r="B19" s="80">
        <v>275.79397863520944</v>
      </c>
      <c r="C19" s="80">
        <v>5.442333681623621</v>
      </c>
      <c r="D19" s="80">
        <v>172.68630058394814</v>
      </c>
      <c r="E19" s="80">
        <v>18.51263427761306</v>
      </c>
      <c r="F19" s="80">
        <v>10.357046357844117</v>
      </c>
      <c r="G19" s="80">
        <v>116.24377106678801</v>
      </c>
      <c r="H19" s="80">
        <v>229.0809214515525</v>
      </c>
      <c r="I19" s="80">
        <v>82.54300031132875</v>
      </c>
      <c r="J19" s="80">
        <v>82.37237530928584</v>
      </c>
      <c r="K19" s="80">
        <v>10.849115103806302</v>
      </c>
      <c r="L19" s="80">
        <v>45.76827664239345</v>
      </c>
      <c r="M19" s="80">
        <v>140.22873722303655</v>
      </c>
      <c r="N19" s="80">
        <v>51.33220925799294</v>
      </c>
      <c r="O19" s="80">
        <v>13.348864018499153</v>
      </c>
      <c r="P19" s="80">
        <v>162.68547492609144</v>
      </c>
      <c r="Q19" s="80">
        <v>112.403947</v>
      </c>
      <c r="R19" s="80">
        <v>83.47221341985374</v>
      </c>
      <c r="S19" s="125">
        <v>93.2177992763639</v>
      </c>
      <c r="T19" s="126"/>
      <c r="U19" s="127"/>
      <c r="V19" s="80"/>
      <c r="W19" s="80">
        <f t="shared" si="3"/>
        <v>1706.338998543231</v>
      </c>
      <c r="X19" s="43"/>
      <c r="Y19" s="18" t="s">
        <v>56</v>
      </c>
      <c r="Z19" s="124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29" customFormat="1" ht="15" customHeight="1">
      <c r="A20" s="21" t="s">
        <v>57</v>
      </c>
      <c r="B20" s="80">
        <v>109.16049040509502</v>
      </c>
      <c r="C20" s="80">
        <v>1.2710291115452548</v>
      </c>
      <c r="D20" s="80">
        <v>106.97127295281918</v>
      </c>
      <c r="E20" s="80">
        <v>4.019254236468811</v>
      </c>
      <c r="F20" s="80">
        <v>9.859154832560408</v>
      </c>
      <c r="G20" s="80">
        <v>125.36634135335973</v>
      </c>
      <c r="H20" s="80">
        <v>229.46149113538235</v>
      </c>
      <c r="I20" s="80">
        <v>61.950287106654564</v>
      </c>
      <c r="J20" s="80">
        <v>223.92326841117605</v>
      </c>
      <c r="K20" s="80">
        <v>24.050947054836662</v>
      </c>
      <c r="L20" s="80">
        <v>30.93706556490563</v>
      </c>
      <c r="M20" s="80">
        <v>186.7904899560103</v>
      </c>
      <c r="N20" s="80">
        <v>38.40002258475029</v>
      </c>
      <c r="O20" s="80">
        <v>12.65284927312568</v>
      </c>
      <c r="P20" s="80">
        <v>169.05115055799288</v>
      </c>
      <c r="Q20" s="80">
        <v>105.587608</v>
      </c>
      <c r="R20" s="80">
        <v>85.71008988530645</v>
      </c>
      <c r="S20" s="125">
        <v>76.78232863253342</v>
      </c>
      <c r="T20" s="126"/>
      <c r="U20" s="127"/>
      <c r="V20" s="80"/>
      <c r="W20" s="80">
        <f t="shared" si="3"/>
        <v>1601.9451410545228</v>
      </c>
      <c r="X20" s="43"/>
      <c r="Y20" s="18" t="s">
        <v>58</v>
      </c>
      <c r="Z20" s="124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29" customFormat="1" ht="15" customHeight="1">
      <c r="A21" s="21" t="s">
        <v>59</v>
      </c>
      <c r="B21" s="80">
        <v>197.69163208042946</v>
      </c>
      <c r="C21" s="80">
        <v>4.222073931539254</v>
      </c>
      <c r="D21" s="80">
        <v>140.46370800138268</v>
      </c>
      <c r="E21" s="80">
        <v>11.74499624218238</v>
      </c>
      <c r="F21" s="80">
        <v>14.167670265705436</v>
      </c>
      <c r="G21" s="80">
        <v>78.0661493933214</v>
      </c>
      <c r="H21" s="80">
        <v>281.07323199741205</v>
      </c>
      <c r="I21" s="80">
        <v>98.10125554120722</v>
      </c>
      <c r="J21" s="80">
        <v>96.10110452750015</v>
      </c>
      <c r="K21" s="80">
        <v>57.74752199522133</v>
      </c>
      <c r="L21" s="80">
        <v>54.49306414693602</v>
      </c>
      <c r="M21" s="80">
        <v>209.06132864775327</v>
      </c>
      <c r="N21" s="80">
        <v>49.29</v>
      </c>
      <c r="O21" s="80">
        <v>16.88359993251051</v>
      </c>
      <c r="P21" s="80">
        <v>151.1446373964225</v>
      </c>
      <c r="Q21" s="80">
        <v>134.945013</v>
      </c>
      <c r="R21" s="80">
        <v>113.5346390735032</v>
      </c>
      <c r="S21" s="125">
        <v>73.16229343223513</v>
      </c>
      <c r="T21" s="126"/>
      <c r="U21" s="127"/>
      <c r="V21" s="80"/>
      <c r="W21" s="80">
        <f t="shared" si="3"/>
        <v>1781.8939196052622</v>
      </c>
      <c r="X21" s="43"/>
      <c r="Y21" s="18" t="s">
        <v>60</v>
      </c>
      <c r="Z21" s="124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29" customFormat="1" ht="15" customHeight="1">
      <c r="A22" s="21" t="s">
        <v>61</v>
      </c>
      <c r="B22" s="80">
        <v>91.34840121873282</v>
      </c>
      <c r="C22" s="80">
        <v>19.974980669784905</v>
      </c>
      <c r="D22" s="80">
        <v>69.35932568374527</v>
      </c>
      <c r="E22" s="80">
        <v>6.533913392800775</v>
      </c>
      <c r="F22" s="80">
        <v>11.909458800933468</v>
      </c>
      <c r="G22" s="80">
        <v>119.20463666866455</v>
      </c>
      <c r="H22" s="80">
        <v>181.9202735831648</v>
      </c>
      <c r="I22" s="80">
        <v>148.4950980927384</v>
      </c>
      <c r="J22" s="80">
        <v>322.83598819381115</v>
      </c>
      <c r="K22" s="80">
        <v>8.078331572929976</v>
      </c>
      <c r="L22" s="80">
        <v>40.170041174810954</v>
      </c>
      <c r="M22" s="80">
        <v>257.7247656309625</v>
      </c>
      <c r="N22" s="80">
        <v>3.2090490924039616</v>
      </c>
      <c r="O22" s="80">
        <v>19.83727158029311</v>
      </c>
      <c r="P22" s="80">
        <v>78.72464136473155</v>
      </c>
      <c r="Q22" s="80">
        <v>72.70388</v>
      </c>
      <c r="R22" s="80">
        <v>67.92965600865479</v>
      </c>
      <c r="S22" s="125">
        <v>66.29461626047362</v>
      </c>
      <c r="T22" s="126"/>
      <c r="U22" s="127"/>
      <c r="V22" s="80"/>
      <c r="W22" s="80">
        <f t="shared" si="3"/>
        <v>1586.2543289896366</v>
      </c>
      <c r="X22" s="43"/>
      <c r="Y22" s="18" t="s">
        <v>62</v>
      </c>
      <c r="Z22" s="124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29" customFormat="1" ht="15" customHeight="1">
      <c r="A23" s="19" t="s">
        <v>63</v>
      </c>
      <c r="B23" s="85">
        <f>SUM(B24:B27)</f>
        <v>228.34112109345395</v>
      </c>
      <c r="C23" s="85">
        <f aca="true" t="shared" si="5" ref="C23:Q23">SUM(C24:C27)</f>
        <v>260.8241067569995</v>
      </c>
      <c r="D23" s="85">
        <f t="shared" si="5"/>
        <v>203.22709689377888</v>
      </c>
      <c r="E23" s="85">
        <f t="shared" si="5"/>
        <v>1639.203914893545</v>
      </c>
      <c r="F23" s="85">
        <f t="shared" si="5"/>
        <v>23.49555976177023</v>
      </c>
      <c r="G23" s="85">
        <f t="shared" si="5"/>
        <v>263.95777630554727</v>
      </c>
      <c r="H23" s="85">
        <f t="shared" si="5"/>
        <v>387.26069722620394</v>
      </c>
      <c r="I23" s="85">
        <f t="shared" si="5"/>
        <v>110.78289019722321</v>
      </c>
      <c r="J23" s="85">
        <f t="shared" si="5"/>
        <v>171.76438298500733</v>
      </c>
      <c r="K23" s="85">
        <f t="shared" si="5"/>
        <v>67.67030509762371</v>
      </c>
      <c r="L23" s="85">
        <f t="shared" si="5"/>
        <v>109.60530084460697</v>
      </c>
      <c r="M23" s="85">
        <f t="shared" si="5"/>
        <v>351.21308722218373</v>
      </c>
      <c r="N23" s="85">
        <f t="shared" si="5"/>
        <v>77.805156970377</v>
      </c>
      <c r="O23" s="85">
        <f t="shared" si="5"/>
        <v>34.87742856034621</v>
      </c>
      <c r="P23" s="85">
        <f t="shared" si="5"/>
        <v>354.73849075853354</v>
      </c>
      <c r="Q23" s="85">
        <f t="shared" si="5"/>
        <v>264.04033400000003</v>
      </c>
      <c r="R23" s="85">
        <v>184.2423906060888</v>
      </c>
      <c r="S23" s="131">
        <f>SUM(S24:U27)</f>
        <v>133.03749614382906</v>
      </c>
      <c r="T23" s="132"/>
      <c r="U23" s="133"/>
      <c r="V23" s="92"/>
      <c r="W23" s="92">
        <f>SUM(W24:W27)</f>
        <v>4866.087536317118</v>
      </c>
      <c r="X23" s="94">
        <f>SUM(X24:X27)</f>
        <v>0</v>
      </c>
      <c r="Y23" s="20" t="s">
        <v>64</v>
      </c>
      <c r="Z23" s="124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29" customFormat="1" ht="15" customHeight="1">
      <c r="A24" s="21" t="s">
        <v>65</v>
      </c>
      <c r="B24" s="80">
        <v>24.17496065093955</v>
      </c>
      <c r="C24" s="80">
        <v>0.202052677024321</v>
      </c>
      <c r="D24" s="80">
        <v>21.861173400975765</v>
      </c>
      <c r="E24" s="80">
        <v>0.4903115465192577</v>
      </c>
      <c r="F24" s="80">
        <v>0.5028802947916095</v>
      </c>
      <c r="G24" s="80">
        <v>25.60099875229182</v>
      </c>
      <c r="H24" s="80">
        <v>37.14393462970245</v>
      </c>
      <c r="I24" s="80">
        <v>11.584628054200953</v>
      </c>
      <c r="J24" s="80">
        <v>12.355856296392876</v>
      </c>
      <c r="K24" s="80">
        <v>16.40364098575753</v>
      </c>
      <c r="L24" s="80">
        <v>11.442000556191555</v>
      </c>
      <c r="M24" s="80">
        <v>83.57578257899029</v>
      </c>
      <c r="N24" s="80">
        <v>8.558561025221485</v>
      </c>
      <c r="O24" s="80">
        <v>2.645307865126274</v>
      </c>
      <c r="P24" s="80">
        <v>27.092753007441324</v>
      </c>
      <c r="Q24" s="80">
        <v>25.860648</v>
      </c>
      <c r="R24" s="80">
        <v>24.563742526546612</v>
      </c>
      <c r="S24" s="125">
        <v>16.13711088002563</v>
      </c>
      <c r="T24" s="126"/>
      <c r="U24" s="127"/>
      <c r="V24" s="80"/>
      <c r="W24" s="80">
        <f t="shared" si="3"/>
        <v>350.19634372813925</v>
      </c>
      <c r="X24" s="43"/>
      <c r="Y24" s="18" t="s">
        <v>66</v>
      </c>
      <c r="Z24" s="124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29" customFormat="1" ht="15" customHeight="1">
      <c r="A25" s="21" t="s">
        <v>67</v>
      </c>
      <c r="B25" s="80">
        <v>47.45496702436501</v>
      </c>
      <c r="C25" s="80">
        <v>1.1066936451404314</v>
      </c>
      <c r="D25" s="80">
        <v>67.44081955649607</v>
      </c>
      <c r="E25" s="80">
        <v>0.21740353963346024</v>
      </c>
      <c r="F25" s="80">
        <v>1.9833394367439454</v>
      </c>
      <c r="G25" s="80">
        <v>37.98215087474122</v>
      </c>
      <c r="H25" s="80">
        <v>77.41835276589408</v>
      </c>
      <c r="I25" s="80">
        <v>18.900197761643888</v>
      </c>
      <c r="J25" s="80">
        <v>42.55906057646435</v>
      </c>
      <c r="K25" s="80">
        <v>5.077592310777136</v>
      </c>
      <c r="L25" s="80">
        <v>21.19089629694871</v>
      </c>
      <c r="M25" s="80">
        <v>51.91499077879157</v>
      </c>
      <c r="N25" s="80">
        <v>19.665994828219542</v>
      </c>
      <c r="O25" s="80">
        <v>4.3750797030701625</v>
      </c>
      <c r="P25" s="80">
        <v>72.13738175990804</v>
      </c>
      <c r="Q25" s="80">
        <v>43.288565</v>
      </c>
      <c r="R25" s="80">
        <v>31.309417470552535</v>
      </c>
      <c r="S25" s="125">
        <v>27.35186399764539</v>
      </c>
      <c r="T25" s="126"/>
      <c r="U25" s="127"/>
      <c r="V25" s="80"/>
      <c r="W25" s="80">
        <f t="shared" si="3"/>
        <v>571.3747673270354</v>
      </c>
      <c r="X25" s="43"/>
      <c r="Y25" s="18" t="s">
        <v>68</v>
      </c>
      <c r="Z25" s="124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29" customFormat="1" ht="15" customHeight="1">
      <c r="A26" s="21" t="s">
        <v>69</v>
      </c>
      <c r="B26" s="80">
        <v>85.84117644630005</v>
      </c>
      <c r="C26" s="80">
        <v>195.69489608109097</v>
      </c>
      <c r="D26" s="80">
        <v>67.99157516268718</v>
      </c>
      <c r="E26" s="80">
        <v>1340.78059091173</v>
      </c>
      <c r="F26" s="80">
        <v>16.803924375321944</v>
      </c>
      <c r="G26" s="80">
        <v>125.73350149173632</v>
      </c>
      <c r="H26" s="80">
        <v>223.0363482183292</v>
      </c>
      <c r="I26" s="80">
        <v>61.36436403592547</v>
      </c>
      <c r="J26" s="80">
        <v>74.29040553568575</v>
      </c>
      <c r="K26" s="80">
        <v>9.41455399070807</v>
      </c>
      <c r="L26" s="80">
        <v>60.854251865406475</v>
      </c>
      <c r="M26" s="80">
        <v>158.46880282212504</v>
      </c>
      <c r="N26" s="80">
        <v>39.680601116935975</v>
      </c>
      <c r="O26" s="80">
        <v>22.578711572948716</v>
      </c>
      <c r="P26" s="80">
        <v>187.81217858383275</v>
      </c>
      <c r="Q26" s="80">
        <v>141.253249</v>
      </c>
      <c r="R26" s="80">
        <v>101.92915941112307</v>
      </c>
      <c r="S26" s="125">
        <v>59.482990644280974</v>
      </c>
      <c r="T26" s="126"/>
      <c r="U26" s="127"/>
      <c r="V26" s="80"/>
      <c r="W26" s="80">
        <f t="shared" si="3"/>
        <v>2973.011281266168</v>
      </c>
      <c r="X26" s="43"/>
      <c r="Y26" s="18" t="s">
        <v>70</v>
      </c>
      <c r="Z26" s="124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29" customFormat="1" ht="15" customHeight="1">
      <c r="A27" s="21" t="s">
        <v>71</v>
      </c>
      <c r="B27" s="80">
        <v>70.87001697184934</v>
      </c>
      <c r="C27" s="80">
        <v>63.8204643537438</v>
      </c>
      <c r="D27" s="80">
        <v>45.93352877361984</v>
      </c>
      <c r="E27" s="80">
        <v>297.71560889566206</v>
      </c>
      <c r="F27" s="80">
        <v>4.205415654912732</v>
      </c>
      <c r="G27" s="80">
        <v>74.64112518677791</v>
      </c>
      <c r="H27" s="80">
        <v>49.6620616122782</v>
      </c>
      <c r="I27" s="80">
        <v>18.933700345452895</v>
      </c>
      <c r="J27" s="80">
        <v>42.55906057646435</v>
      </c>
      <c r="K27" s="80">
        <v>36.77451781038098</v>
      </c>
      <c r="L27" s="80">
        <v>16.118152126060245</v>
      </c>
      <c r="M27" s="80">
        <v>57.25351104227686</v>
      </c>
      <c r="N27" s="80">
        <v>9.9</v>
      </c>
      <c r="O27" s="80">
        <v>5.278329419201057</v>
      </c>
      <c r="P27" s="80">
        <v>67.69617740735146</v>
      </c>
      <c r="Q27" s="80">
        <v>53.637871999999994</v>
      </c>
      <c r="R27" s="80">
        <v>26.4400711978666</v>
      </c>
      <c r="S27" s="125">
        <v>30.065530621877073</v>
      </c>
      <c r="T27" s="126"/>
      <c r="U27" s="127"/>
      <c r="V27" s="80"/>
      <c r="W27" s="80">
        <f t="shared" si="3"/>
        <v>971.5051439957754</v>
      </c>
      <c r="X27" s="43"/>
      <c r="Y27" s="18" t="s">
        <v>72</v>
      </c>
      <c r="Z27" s="124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29" customFormat="1" ht="15" customHeight="1">
      <c r="A28" s="19" t="s">
        <v>73</v>
      </c>
      <c r="B28" s="85">
        <f>SUM(B29:B32)</f>
        <v>907.7562831916948</v>
      </c>
      <c r="C28" s="85">
        <f aca="true" t="shared" si="6" ref="C28:Q28">SUM(C29:C32)</f>
        <v>9.239957339404219</v>
      </c>
      <c r="D28" s="85">
        <f t="shared" si="6"/>
        <v>1297.642795210589</v>
      </c>
      <c r="E28" s="85">
        <f t="shared" si="6"/>
        <v>81.62257965759825</v>
      </c>
      <c r="F28" s="85">
        <f t="shared" si="6"/>
        <v>91.45088681881022</v>
      </c>
      <c r="G28" s="85">
        <f t="shared" si="6"/>
        <v>622.4889283706138</v>
      </c>
      <c r="H28" s="85">
        <f t="shared" si="6"/>
        <v>1177.8545081126695</v>
      </c>
      <c r="I28" s="85">
        <f t="shared" si="6"/>
        <v>518.5670106054752</v>
      </c>
      <c r="J28" s="85">
        <f t="shared" si="6"/>
        <v>635.4631588195188</v>
      </c>
      <c r="K28" s="85">
        <f t="shared" si="6"/>
        <v>155.15116100931857</v>
      </c>
      <c r="L28" s="85">
        <f t="shared" si="6"/>
        <v>266.6757898324711</v>
      </c>
      <c r="M28" s="85">
        <f t="shared" si="6"/>
        <v>1132.6599313759361</v>
      </c>
      <c r="N28" s="85">
        <f t="shared" si="6"/>
        <v>236.1068163954651</v>
      </c>
      <c r="O28" s="85">
        <f t="shared" si="6"/>
        <v>134.59722993047188</v>
      </c>
      <c r="P28" s="85">
        <f t="shared" si="6"/>
        <v>1164.7965548154502</v>
      </c>
      <c r="Q28" s="85">
        <f t="shared" si="6"/>
        <v>705.197214</v>
      </c>
      <c r="R28" s="85">
        <v>699.7203508919004</v>
      </c>
      <c r="S28" s="131">
        <f>SUM(S29:U32)</f>
        <v>405.65197829233443</v>
      </c>
      <c r="T28" s="132"/>
      <c r="U28" s="133"/>
      <c r="V28" s="92"/>
      <c r="W28" s="92">
        <f>SUM(W29:W32)</f>
        <v>10242.643134669723</v>
      </c>
      <c r="X28" s="43"/>
      <c r="Y28" s="20" t="s">
        <v>74</v>
      </c>
      <c r="Z28" s="124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29" customFormat="1" ht="15" customHeight="1">
      <c r="A29" s="21" t="s">
        <v>75</v>
      </c>
      <c r="B29" s="80">
        <v>114.96187137236606</v>
      </c>
      <c r="C29" s="80">
        <v>0</v>
      </c>
      <c r="D29" s="80">
        <v>27.30554572297853</v>
      </c>
      <c r="E29" s="80">
        <v>10.479506771626912</v>
      </c>
      <c r="F29" s="80">
        <v>7.891038714918493</v>
      </c>
      <c r="G29" s="80">
        <v>110.54858303338379</v>
      </c>
      <c r="H29" s="80">
        <v>174.38676603339403</v>
      </c>
      <c r="I29" s="80">
        <v>46.39422178176896</v>
      </c>
      <c r="J29" s="80">
        <v>64.82804162137437</v>
      </c>
      <c r="K29" s="99">
        <v>2.732</v>
      </c>
      <c r="L29" s="80">
        <v>34.19856981639909</v>
      </c>
      <c r="M29" s="80">
        <v>149.59640615960907</v>
      </c>
      <c r="N29" s="80">
        <v>14.16</v>
      </c>
      <c r="O29" s="80">
        <v>17.633085620847634</v>
      </c>
      <c r="P29" s="80">
        <v>142.60351865608683</v>
      </c>
      <c r="Q29" s="80">
        <v>102.079281</v>
      </c>
      <c r="R29" s="80">
        <v>87.1216661555099</v>
      </c>
      <c r="S29" s="125">
        <v>55.62264895169182</v>
      </c>
      <c r="T29" s="126"/>
      <c r="U29" s="127"/>
      <c r="V29" s="80"/>
      <c r="W29" s="80">
        <f t="shared" si="3"/>
        <v>1162.5427514119556</v>
      </c>
      <c r="X29" s="43"/>
      <c r="Y29" s="18" t="s">
        <v>76</v>
      </c>
      <c r="Z29" s="124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29" customFormat="1" ht="15" customHeight="1">
      <c r="A30" s="21" t="s">
        <v>77</v>
      </c>
      <c r="B30" s="80">
        <v>578.7204395373982</v>
      </c>
      <c r="C30" s="80">
        <v>1.3077739373298884</v>
      </c>
      <c r="D30" s="80">
        <v>338.3796614456434</v>
      </c>
      <c r="E30" s="80">
        <v>52.3308926557655</v>
      </c>
      <c r="F30" s="80">
        <v>48.45315229561797</v>
      </c>
      <c r="G30" s="80">
        <v>193.83686493996632</v>
      </c>
      <c r="H30" s="80">
        <v>485.599921540038</v>
      </c>
      <c r="I30" s="80">
        <v>128.4105346069128</v>
      </c>
      <c r="J30" s="80">
        <v>165.62333093812842</v>
      </c>
      <c r="K30" s="99">
        <f>120.043559210282-2.732</f>
        <v>117.311559210282</v>
      </c>
      <c r="L30" s="80">
        <v>118.55085973433127</v>
      </c>
      <c r="M30" s="80">
        <v>530.9886204580022</v>
      </c>
      <c r="N30" s="80">
        <v>127.5013626101608</v>
      </c>
      <c r="O30" s="80">
        <v>46.382671762877045</v>
      </c>
      <c r="P30" s="80">
        <v>557.2495290099986</v>
      </c>
      <c r="Q30" s="80">
        <v>247.869148</v>
      </c>
      <c r="R30" s="80">
        <v>318.81380009449936</v>
      </c>
      <c r="S30" s="125">
        <v>138.15868802423986</v>
      </c>
      <c r="T30" s="126"/>
      <c r="U30" s="127"/>
      <c r="V30" s="80"/>
      <c r="W30" s="80">
        <f t="shared" si="3"/>
        <v>4195.488810801192</v>
      </c>
      <c r="X30" s="43"/>
      <c r="Y30" s="18" t="s">
        <v>78</v>
      </c>
      <c r="Z30" s="124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29" customFormat="1" ht="15" customHeight="1">
      <c r="A31" s="21" t="s">
        <v>79</v>
      </c>
      <c r="B31" s="80">
        <v>127.06420611629272</v>
      </c>
      <c r="C31" s="80">
        <v>5.309709366637415</v>
      </c>
      <c r="D31" s="80">
        <v>821.8400622603746</v>
      </c>
      <c r="E31" s="80">
        <v>14.24043237553178</v>
      </c>
      <c r="F31" s="80">
        <v>23.72763346023795</v>
      </c>
      <c r="G31" s="80">
        <v>198.01496419005414</v>
      </c>
      <c r="H31" s="80">
        <v>325.629146951715</v>
      </c>
      <c r="I31" s="80">
        <v>287.799200578271</v>
      </c>
      <c r="J31" s="80">
        <v>303.0492545303764</v>
      </c>
      <c r="K31" s="80">
        <v>3.45284819522563</v>
      </c>
      <c r="L31" s="80">
        <v>71.24084759642295</v>
      </c>
      <c r="M31" s="80">
        <v>263.8543890097088</v>
      </c>
      <c r="N31" s="80">
        <v>44.861590548019535</v>
      </c>
      <c r="O31" s="80">
        <v>48.26102432531886</v>
      </c>
      <c r="P31" s="80">
        <v>310.7140660161557</v>
      </c>
      <c r="Q31" s="80">
        <v>233.564309</v>
      </c>
      <c r="R31" s="80">
        <v>166.7482349724648</v>
      </c>
      <c r="S31" s="125">
        <v>143.0775436910695</v>
      </c>
      <c r="T31" s="126"/>
      <c r="U31" s="127"/>
      <c r="V31" s="80"/>
      <c r="W31" s="80">
        <f t="shared" si="3"/>
        <v>3392.4494631838766</v>
      </c>
      <c r="X31" s="43"/>
      <c r="Y31" s="18" t="s">
        <v>80</v>
      </c>
      <c r="Z31" s="124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29" customFormat="1" ht="15" customHeight="1">
      <c r="A32" s="21" t="s">
        <v>81</v>
      </c>
      <c r="B32" s="80">
        <v>87.00976616563779</v>
      </c>
      <c r="C32" s="80">
        <v>2.622474035436915</v>
      </c>
      <c r="D32" s="80">
        <v>110.11752578159233</v>
      </c>
      <c r="E32" s="80">
        <v>4.571747854674055</v>
      </c>
      <c r="F32" s="80">
        <v>11.379062348035799</v>
      </c>
      <c r="G32" s="80">
        <v>120.08851620720964</v>
      </c>
      <c r="H32" s="80">
        <v>192.23867358752238</v>
      </c>
      <c r="I32" s="80">
        <v>55.96305363852238</v>
      </c>
      <c r="J32" s="80">
        <v>101.96253172963966</v>
      </c>
      <c r="K32" s="80">
        <v>31.65475360381093</v>
      </c>
      <c r="L32" s="80">
        <v>42.685512685317754</v>
      </c>
      <c r="M32" s="80">
        <v>188.22051574861607</v>
      </c>
      <c r="N32" s="80">
        <v>49.58386323728475</v>
      </c>
      <c r="O32" s="80">
        <v>22.320448221428347</v>
      </c>
      <c r="P32" s="80">
        <v>154.22944113320918</v>
      </c>
      <c r="Q32" s="80">
        <v>121.684476</v>
      </c>
      <c r="R32" s="80">
        <v>127.03664966942642</v>
      </c>
      <c r="S32" s="125">
        <v>68.79309762533322</v>
      </c>
      <c r="T32" s="126"/>
      <c r="U32" s="127"/>
      <c r="V32" s="80"/>
      <c r="W32" s="80">
        <f t="shared" si="3"/>
        <v>1492.1621092726978</v>
      </c>
      <c r="X32" s="43"/>
      <c r="Y32" s="18" t="s">
        <v>82</v>
      </c>
      <c r="Z32" s="124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29" customFormat="1" ht="15" customHeight="1">
      <c r="A33" s="16" t="s">
        <v>83</v>
      </c>
      <c r="B33" s="85">
        <f>+B34+B39+B44+B48+B54</f>
        <v>2264.6295418363006</v>
      </c>
      <c r="C33" s="85">
        <f aca="true" t="shared" si="7" ref="C33:Q33">+C34+C39+C44+C48+C54</f>
        <v>147.31332376742233</v>
      </c>
      <c r="D33" s="85">
        <f t="shared" si="7"/>
        <v>4660.885692141338</v>
      </c>
      <c r="E33" s="85">
        <f t="shared" si="7"/>
        <v>954.6180325550763</v>
      </c>
      <c r="F33" s="85">
        <f t="shared" si="7"/>
        <v>211.33581981725172</v>
      </c>
      <c r="G33" s="85">
        <f t="shared" si="7"/>
        <v>2331.1860672838175</v>
      </c>
      <c r="H33" s="85">
        <f t="shared" si="7"/>
        <v>3986.798694611006</v>
      </c>
      <c r="I33" s="85">
        <f t="shared" si="7"/>
        <v>2361.745682359796</v>
      </c>
      <c r="J33" s="85">
        <f t="shared" si="7"/>
        <v>2784.609746697655</v>
      </c>
      <c r="K33" s="85">
        <f t="shared" si="7"/>
        <v>862.0256556324797</v>
      </c>
      <c r="L33" s="85">
        <f t="shared" si="7"/>
        <v>896.6546558263709</v>
      </c>
      <c r="M33" s="85">
        <f t="shared" si="7"/>
        <v>4323.4038848976725</v>
      </c>
      <c r="N33" s="85">
        <f t="shared" si="7"/>
        <v>930.1233358928519</v>
      </c>
      <c r="O33" s="85">
        <f t="shared" si="7"/>
        <v>361.94031441709126</v>
      </c>
      <c r="P33" s="85">
        <f t="shared" si="7"/>
        <v>3256.0126993154413</v>
      </c>
      <c r="Q33" s="85">
        <f t="shared" si="7"/>
        <v>2131.3654930000002</v>
      </c>
      <c r="R33" s="85">
        <v>1671.1380386315145</v>
      </c>
      <c r="S33" s="131">
        <f>+S34+S39+S44+S48+S54</f>
        <v>1486.3714207148473</v>
      </c>
      <c r="T33" s="132"/>
      <c r="U33" s="133"/>
      <c r="V33" s="92"/>
      <c r="W33" s="92">
        <f>+W34+W39+W44+W48+W54</f>
        <v>35622.15809939793</v>
      </c>
      <c r="X33" s="43"/>
      <c r="Y33" s="22" t="s">
        <v>84</v>
      </c>
      <c r="Z33" s="124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29" customFormat="1" ht="15" customHeight="1">
      <c r="A34" s="19" t="s">
        <v>85</v>
      </c>
      <c r="B34" s="85">
        <f>SUM(B35:B38)</f>
        <v>280.31248865970383</v>
      </c>
      <c r="C34" s="85">
        <f aca="true" t="shared" si="8" ref="C34:Q34">SUM(C35:C38)</f>
        <v>3.877392081072263</v>
      </c>
      <c r="D34" s="85">
        <f t="shared" si="8"/>
        <v>296.8078825575314</v>
      </c>
      <c r="E34" s="85">
        <f t="shared" si="8"/>
        <v>89.27284927266354</v>
      </c>
      <c r="F34" s="85">
        <f t="shared" si="8"/>
        <v>46.88690352473052</v>
      </c>
      <c r="G34" s="85">
        <f t="shared" si="8"/>
        <v>356.2271965693567</v>
      </c>
      <c r="H34" s="85">
        <f t="shared" si="8"/>
        <v>562.9546318025955</v>
      </c>
      <c r="I34" s="85">
        <f t="shared" si="8"/>
        <v>258.5771690076045</v>
      </c>
      <c r="J34" s="85">
        <f t="shared" si="8"/>
        <v>319.5890819150393</v>
      </c>
      <c r="K34" s="85">
        <f t="shared" si="8"/>
        <v>88.43834062606508</v>
      </c>
      <c r="L34" s="85">
        <f t="shared" si="8"/>
        <v>128.1212553519862</v>
      </c>
      <c r="M34" s="85">
        <f t="shared" si="8"/>
        <v>555.5175249595018</v>
      </c>
      <c r="N34" s="85">
        <f t="shared" si="8"/>
        <v>120.53266803282804</v>
      </c>
      <c r="O34" s="85">
        <f t="shared" si="8"/>
        <v>45.19867381983358</v>
      </c>
      <c r="P34" s="85">
        <f t="shared" si="8"/>
        <v>426.03562005118454</v>
      </c>
      <c r="Q34" s="85">
        <f t="shared" si="8"/>
        <v>353.676778</v>
      </c>
      <c r="R34" s="85">
        <v>325.4706434516889</v>
      </c>
      <c r="S34" s="131">
        <f>SUM(S35:U38)</f>
        <v>229.7642506605127</v>
      </c>
      <c r="T34" s="132"/>
      <c r="U34" s="133"/>
      <c r="V34" s="92"/>
      <c r="W34" s="92">
        <f>SUM(W35:W38)</f>
        <v>4487.261350343899</v>
      </c>
      <c r="X34" s="43"/>
      <c r="Y34" s="20" t="s">
        <v>86</v>
      </c>
      <c r="Z34" s="124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29" customFormat="1" ht="15" customHeight="1">
      <c r="A35" s="21" t="s">
        <v>87</v>
      </c>
      <c r="B35" s="80">
        <v>66.3556454527836</v>
      </c>
      <c r="C35" s="80">
        <v>1.2185845795279733</v>
      </c>
      <c r="D35" s="80">
        <v>49.56751827054973</v>
      </c>
      <c r="E35" s="80">
        <v>48.24417989383694</v>
      </c>
      <c r="F35" s="80">
        <v>2.8005115486953893</v>
      </c>
      <c r="G35" s="80">
        <v>64.87797961679838</v>
      </c>
      <c r="H35" s="80">
        <v>102.09612034708475</v>
      </c>
      <c r="I35" s="80">
        <v>25.52694056398178</v>
      </c>
      <c r="J35" s="80">
        <v>35.65775557364694</v>
      </c>
      <c r="K35" s="80">
        <v>12.202509083040946</v>
      </c>
      <c r="L35" s="80">
        <v>21.688688122459318</v>
      </c>
      <c r="M35" s="80">
        <v>115.23044544965435</v>
      </c>
      <c r="N35" s="80">
        <v>28.92660250566015</v>
      </c>
      <c r="O35" s="80">
        <v>6.252376490129785</v>
      </c>
      <c r="P35" s="80">
        <v>60.43131407646553</v>
      </c>
      <c r="Q35" s="80">
        <v>54.85643</v>
      </c>
      <c r="R35" s="80">
        <v>49.14472123303776</v>
      </c>
      <c r="S35" s="125">
        <v>38.64049359379572</v>
      </c>
      <c r="T35" s="126"/>
      <c r="U35" s="127"/>
      <c r="V35" s="80"/>
      <c r="W35" s="80">
        <f>SUM(B35:V35)</f>
        <v>783.7188164011492</v>
      </c>
      <c r="X35" s="43"/>
      <c r="Y35" s="18" t="s">
        <v>88</v>
      </c>
      <c r="Z35" s="124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29" customFormat="1" ht="15" customHeight="1">
      <c r="A36" s="21" t="s">
        <v>89</v>
      </c>
      <c r="B36" s="80">
        <v>51.739237527380084</v>
      </c>
      <c r="C36" s="80">
        <v>0.04787394777301728</v>
      </c>
      <c r="D36" s="80">
        <v>2.6713033798499857</v>
      </c>
      <c r="E36" s="80">
        <v>4.9940555401351014</v>
      </c>
      <c r="F36" s="80">
        <v>4.380951805591987</v>
      </c>
      <c r="G36" s="80">
        <v>44.737944226553</v>
      </c>
      <c r="H36" s="80">
        <v>70.39630234547104</v>
      </c>
      <c r="I36" s="80">
        <v>142.3507018820241</v>
      </c>
      <c r="J36" s="80">
        <v>44.4781655773067</v>
      </c>
      <c r="K36" s="80">
        <v>7.3057738323241574</v>
      </c>
      <c r="L36" s="80">
        <v>18.533239151146</v>
      </c>
      <c r="M36" s="80">
        <v>72.39441916835125</v>
      </c>
      <c r="N36" s="80">
        <v>6.896065527167898</v>
      </c>
      <c r="O36" s="80">
        <v>9.705201093342094</v>
      </c>
      <c r="P36" s="80">
        <v>34.96493140393627</v>
      </c>
      <c r="Q36" s="80">
        <v>39.047807999999996</v>
      </c>
      <c r="R36" s="80">
        <v>28.459567469312784</v>
      </c>
      <c r="S36" s="125">
        <v>21.670208465680094</v>
      </c>
      <c r="T36" s="126"/>
      <c r="U36" s="127"/>
      <c r="V36" s="80"/>
      <c r="W36" s="80">
        <f>SUM(B36:V36)</f>
        <v>604.7737503433456</v>
      </c>
      <c r="X36" s="43"/>
      <c r="Y36" s="18" t="s">
        <v>90</v>
      </c>
      <c r="Z36" s="124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s="29" customFormat="1" ht="15" customHeight="1">
      <c r="A37" s="21" t="s">
        <v>91</v>
      </c>
      <c r="B37" s="80">
        <v>86.11595796579866</v>
      </c>
      <c r="C37" s="80">
        <v>1.8232782791627618</v>
      </c>
      <c r="D37" s="80">
        <v>192.33023925673194</v>
      </c>
      <c r="E37" s="80">
        <v>28.977065667112615</v>
      </c>
      <c r="F37" s="80">
        <v>36.296983638511584</v>
      </c>
      <c r="G37" s="80">
        <v>179.65644161007515</v>
      </c>
      <c r="H37" s="80">
        <v>296.8910775437448</v>
      </c>
      <c r="I37" s="80">
        <v>62.32474000926628</v>
      </c>
      <c r="J37" s="80">
        <v>156.23388302899016</v>
      </c>
      <c r="K37" s="80">
        <v>56.233041803353935</v>
      </c>
      <c r="L37" s="80">
        <v>62.54862816865227</v>
      </c>
      <c r="M37" s="80">
        <v>265.54431529619325</v>
      </c>
      <c r="N37" s="80">
        <v>74</v>
      </c>
      <c r="O37" s="80">
        <v>23.579415524070683</v>
      </c>
      <c r="P37" s="80">
        <v>264.72328768343186</v>
      </c>
      <c r="Q37" s="80">
        <v>211.151624</v>
      </c>
      <c r="R37" s="80">
        <v>214.05950281597666</v>
      </c>
      <c r="S37" s="125">
        <v>138.72798880446348</v>
      </c>
      <c r="T37" s="126"/>
      <c r="U37" s="127"/>
      <c r="V37" s="80"/>
      <c r="W37" s="80">
        <f>SUM(B37:V37)</f>
        <v>2351.2174710955364</v>
      </c>
      <c r="X37" s="43"/>
      <c r="Y37" s="18" t="s">
        <v>92</v>
      </c>
      <c r="Z37" s="124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s="29" customFormat="1" ht="15" customHeight="1">
      <c r="A38" s="21" t="s">
        <v>93</v>
      </c>
      <c r="B38" s="80">
        <v>76.10164771374147</v>
      </c>
      <c r="C38" s="80">
        <v>0.787655274608511</v>
      </c>
      <c r="D38" s="80">
        <v>52.238821650399714</v>
      </c>
      <c r="E38" s="80">
        <v>7.057548171578874</v>
      </c>
      <c r="F38" s="80">
        <v>3.4084565319315527</v>
      </c>
      <c r="G38" s="80">
        <v>66.9548311159302</v>
      </c>
      <c r="H38" s="80">
        <v>93.57113156629484</v>
      </c>
      <c r="I38" s="80">
        <v>28.374786552332296</v>
      </c>
      <c r="J38" s="80">
        <v>83.21927773509546</v>
      </c>
      <c r="K38" s="80">
        <v>12.697015907346048</v>
      </c>
      <c r="L38" s="80">
        <v>25.35069990972863</v>
      </c>
      <c r="M38" s="80">
        <v>102.34834504530292</v>
      </c>
      <c r="N38" s="80">
        <v>10.71</v>
      </c>
      <c r="O38" s="80">
        <v>5.661680712291021</v>
      </c>
      <c r="P38" s="80">
        <v>65.91608688735082</v>
      </c>
      <c r="Q38" s="80">
        <v>48.620915999999994</v>
      </c>
      <c r="R38" s="80">
        <v>33.80685193336165</v>
      </c>
      <c r="S38" s="125">
        <v>30.72555979657341</v>
      </c>
      <c r="T38" s="126"/>
      <c r="U38" s="127"/>
      <c r="V38" s="80"/>
      <c r="W38" s="80">
        <f>SUM(B38:V38)</f>
        <v>747.5513125038674</v>
      </c>
      <c r="X38" s="43"/>
      <c r="Y38" s="18" t="s">
        <v>94</v>
      </c>
      <c r="Z38" s="124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s="29" customFormat="1" ht="15" customHeight="1">
      <c r="A39" s="19" t="s">
        <v>95</v>
      </c>
      <c r="B39" s="85">
        <f>SUM(B40:B43)</f>
        <v>99.64067436705952</v>
      </c>
      <c r="C39" s="85">
        <f aca="true" t="shared" si="9" ref="C39:Q39">SUM(C40:C43)</f>
        <v>3.617866250288697</v>
      </c>
      <c r="D39" s="85">
        <f t="shared" si="9"/>
        <v>86.29300513975409</v>
      </c>
      <c r="E39" s="85">
        <f t="shared" si="9"/>
        <v>28.112825206904485</v>
      </c>
      <c r="F39" s="85">
        <f t="shared" si="9"/>
        <v>28.53457460054686</v>
      </c>
      <c r="G39" s="85">
        <f t="shared" si="9"/>
        <v>258.58189638151225</v>
      </c>
      <c r="H39" s="85">
        <f t="shared" si="9"/>
        <v>403.1401812006714</v>
      </c>
      <c r="I39" s="85">
        <f t="shared" si="9"/>
        <v>452.9950900791779</v>
      </c>
      <c r="J39" s="85">
        <f t="shared" si="9"/>
        <v>979.619154072195</v>
      </c>
      <c r="K39" s="85">
        <f t="shared" si="9"/>
        <v>61.52872150693091</v>
      </c>
      <c r="L39" s="85">
        <f t="shared" si="9"/>
        <v>87.2743473786948</v>
      </c>
      <c r="M39" s="85">
        <f t="shared" si="9"/>
        <v>454.0061277383834</v>
      </c>
      <c r="N39" s="85">
        <f t="shared" si="9"/>
        <v>90.1366355816152</v>
      </c>
      <c r="O39" s="85">
        <f t="shared" si="9"/>
        <v>83.709104698919</v>
      </c>
      <c r="P39" s="85">
        <f t="shared" si="9"/>
        <v>250.88563182765262</v>
      </c>
      <c r="Q39" s="85">
        <f t="shared" si="9"/>
        <v>186.44893399999998</v>
      </c>
      <c r="R39" s="85">
        <v>133.8051954197469</v>
      </c>
      <c r="S39" s="131">
        <f>SUM(S40:U43)</f>
        <v>139.50121804403338</v>
      </c>
      <c r="T39" s="132"/>
      <c r="U39" s="133"/>
      <c r="V39" s="92"/>
      <c r="W39" s="92">
        <f>SUM(W40:W43)</f>
        <v>3827.831183494086</v>
      </c>
      <c r="X39" s="43"/>
      <c r="Y39" s="20" t="s">
        <v>96</v>
      </c>
      <c r="Z39" s="124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s="29" customFormat="1" ht="15" customHeight="1">
      <c r="A40" s="21" t="s">
        <v>97</v>
      </c>
      <c r="B40" s="80">
        <v>26.0030548387963</v>
      </c>
      <c r="C40" s="80">
        <v>0.658441133604088</v>
      </c>
      <c r="D40" s="80">
        <v>5.609045334084015</v>
      </c>
      <c r="E40" s="80">
        <v>4.284242667588871</v>
      </c>
      <c r="F40" s="80">
        <v>7.462756237678372</v>
      </c>
      <c r="G40" s="80">
        <v>61.26283108435987</v>
      </c>
      <c r="H40" s="80">
        <v>89.19946098225876</v>
      </c>
      <c r="I40" s="80">
        <v>91.50350243420516</v>
      </c>
      <c r="J40" s="80">
        <v>285.6612747630156</v>
      </c>
      <c r="K40" s="80">
        <f>35.8879671521843-2.628</f>
        <v>33.2599671521843</v>
      </c>
      <c r="L40" s="80">
        <v>14.753301346916444</v>
      </c>
      <c r="M40" s="80">
        <v>86.23277953016581</v>
      </c>
      <c r="N40" s="80">
        <v>19.8316588954038</v>
      </c>
      <c r="O40" s="80">
        <v>16.86044344758769</v>
      </c>
      <c r="P40" s="80">
        <v>46.69826279252432</v>
      </c>
      <c r="Q40" s="80">
        <v>32.557194</v>
      </c>
      <c r="R40" s="80">
        <v>22.988772953729352</v>
      </c>
      <c r="S40" s="125">
        <v>43.71637107249589</v>
      </c>
      <c r="T40" s="126"/>
      <c r="U40" s="127"/>
      <c r="V40" s="80"/>
      <c r="W40" s="80">
        <f aca="true" t="shared" si="10" ref="W40:W60">SUM(B40:V40)</f>
        <v>888.5433606665989</v>
      </c>
      <c r="X40" s="43"/>
      <c r="Y40" s="18" t="s">
        <v>98</v>
      </c>
      <c r="Z40" s="124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s="29" customFormat="1" ht="15" customHeight="1">
      <c r="A41" s="21" t="s">
        <v>99</v>
      </c>
      <c r="B41" s="80">
        <v>28.73652500589182</v>
      </c>
      <c r="C41" s="80">
        <v>1.7183286812732712</v>
      </c>
      <c r="D41" s="80">
        <v>22.004716310637292</v>
      </c>
      <c r="E41" s="80">
        <v>9.346904308269625</v>
      </c>
      <c r="F41" s="80">
        <v>18.150850175794517</v>
      </c>
      <c r="G41" s="80">
        <v>75.07462533655088</v>
      </c>
      <c r="H41" s="80">
        <v>207.8790701662702</v>
      </c>
      <c r="I41" s="80">
        <v>184.21195369740656</v>
      </c>
      <c r="J41" s="80">
        <v>461.64379853571916</v>
      </c>
      <c r="K41" s="80">
        <f>25.6407543547466-2.7</f>
        <v>22.940754354746602</v>
      </c>
      <c r="L41" s="80">
        <v>48.00422089639308</v>
      </c>
      <c r="M41" s="80">
        <v>229.68583828673246</v>
      </c>
      <c r="N41" s="80">
        <v>51.38202531990984</v>
      </c>
      <c r="O41" s="80">
        <v>46.250241174664154</v>
      </c>
      <c r="P41" s="80">
        <v>169.18368009831275</v>
      </c>
      <c r="Q41" s="80">
        <v>100.19139399999999</v>
      </c>
      <c r="R41" s="80">
        <v>68.60055987943664</v>
      </c>
      <c r="S41" s="125">
        <v>71.89576916372671</v>
      </c>
      <c r="T41" s="126"/>
      <c r="U41" s="127"/>
      <c r="V41" s="80"/>
      <c r="W41" s="80">
        <f t="shared" si="10"/>
        <v>1816.9012553917355</v>
      </c>
      <c r="X41" s="43"/>
      <c r="Y41" s="18" t="s">
        <v>100</v>
      </c>
      <c r="Z41" s="124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s="29" customFormat="1" ht="15" customHeight="1">
      <c r="A42" s="21" t="s">
        <v>101</v>
      </c>
      <c r="B42" s="80">
        <v>38.083964908472055</v>
      </c>
      <c r="C42" s="80">
        <v>1.2410964354113379</v>
      </c>
      <c r="D42" s="80">
        <v>56.349332356259424</v>
      </c>
      <c r="E42" s="80">
        <v>11.395185880177522</v>
      </c>
      <c r="F42" s="80">
        <v>2.907495803600144</v>
      </c>
      <c r="G42" s="80">
        <v>75.46695757330416</v>
      </c>
      <c r="H42" s="80">
        <v>68.83378296925142</v>
      </c>
      <c r="I42" s="80">
        <v>157.25666619198614</v>
      </c>
      <c r="J42" s="80">
        <v>149.24519139633026</v>
      </c>
      <c r="K42" s="99">
        <v>2.628</v>
      </c>
      <c r="L42" s="80">
        <v>13.823746434545193</v>
      </c>
      <c r="M42" s="80">
        <v>94.97791081076797</v>
      </c>
      <c r="N42" s="80">
        <v>10.81</v>
      </c>
      <c r="O42" s="80">
        <v>12.045795204055505</v>
      </c>
      <c r="P42" s="80">
        <v>19.149729732591663</v>
      </c>
      <c r="Q42" s="80">
        <v>32.656755</v>
      </c>
      <c r="R42" s="80">
        <v>25.539413410761362</v>
      </c>
      <c r="S42" s="125">
        <v>14.755340815187163</v>
      </c>
      <c r="T42" s="126"/>
      <c r="U42" s="127"/>
      <c r="V42" s="80"/>
      <c r="W42" s="80">
        <f t="shared" si="10"/>
        <v>787.1663649227013</v>
      </c>
      <c r="X42" s="43"/>
      <c r="Y42" s="18" t="s">
        <v>102</v>
      </c>
      <c r="Z42" s="124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s="29" customFormat="1" ht="15" customHeight="1">
      <c r="A43" s="21" t="s">
        <v>103</v>
      </c>
      <c r="B43" s="80">
        <v>6.817129613899336</v>
      </c>
      <c r="C43" s="80">
        <v>0</v>
      </c>
      <c r="D43" s="80">
        <v>2.3299111387733604</v>
      </c>
      <c r="E43" s="80">
        <v>3.086492350868467</v>
      </c>
      <c r="F43" s="80">
        <v>0.013472383473828387</v>
      </c>
      <c r="G43" s="80">
        <v>46.77748238729738</v>
      </c>
      <c r="H43" s="80">
        <v>37.22786708289103</v>
      </c>
      <c r="I43" s="80">
        <v>20.02296775558001</v>
      </c>
      <c r="J43" s="80">
        <v>83.06888937712992</v>
      </c>
      <c r="K43" s="99">
        <v>2.7</v>
      </c>
      <c r="L43" s="80">
        <v>10.693078700840076</v>
      </c>
      <c r="M43" s="80">
        <v>43.10959911071709</v>
      </c>
      <c r="N43" s="80">
        <v>8.112951366301553</v>
      </c>
      <c r="O43" s="80">
        <v>8.552624872611656</v>
      </c>
      <c r="P43" s="80">
        <v>15.853959204223889</v>
      </c>
      <c r="Q43" s="80">
        <v>21.043591</v>
      </c>
      <c r="R43" s="80">
        <v>16.676449175819535</v>
      </c>
      <c r="S43" s="125">
        <v>9.13373699262362</v>
      </c>
      <c r="T43" s="126"/>
      <c r="U43" s="127"/>
      <c r="V43" s="80"/>
      <c r="W43" s="80">
        <f t="shared" si="10"/>
        <v>335.2202025130507</v>
      </c>
      <c r="X43" s="43"/>
      <c r="Y43" s="18" t="s">
        <v>104</v>
      </c>
      <c r="Z43" s="124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s="29" customFormat="1" ht="15" customHeight="1">
      <c r="A44" s="19" t="s">
        <v>105</v>
      </c>
      <c r="B44" s="85">
        <f>SUM(B45:B47)</f>
        <v>687.6519399656139</v>
      </c>
      <c r="C44" s="85">
        <f aca="true" t="shared" si="11" ref="C44:Q44">SUM(C45:C47)</f>
        <v>9.300793820040195</v>
      </c>
      <c r="D44" s="85">
        <f t="shared" si="11"/>
        <v>781.3902714258732</v>
      </c>
      <c r="E44" s="85">
        <f t="shared" si="11"/>
        <v>197.4991824751342</v>
      </c>
      <c r="F44" s="85">
        <f t="shared" si="11"/>
        <v>37.830048970575916</v>
      </c>
      <c r="G44" s="85">
        <f t="shared" si="11"/>
        <v>675.6583261149278</v>
      </c>
      <c r="H44" s="85">
        <f t="shared" si="11"/>
        <v>1084.7287394154632</v>
      </c>
      <c r="I44" s="85">
        <f t="shared" si="11"/>
        <v>710.8135781616511</v>
      </c>
      <c r="J44" s="85">
        <f t="shared" si="11"/>
        <v>478.24400531077424</v>
      </c>
      <c r="K44" s="85">
        <f t="shared" si="11"/>
        <v>364.23378286900936</v>
      </c>
      <c r="L44" s="85">
        <f t="shared" si="11"/>
        <v>281.9060822119237</v>
      </c>
      <c r="M44" s="85">
        <f t="shared" si="11"/>
        <v>1203.1025839557929</v>
      </c>
      <c r="N44" s="85">
        <f t="shared" si="11"/>
        <v>256.3419206197142</v>
      </c>
      <c r="O44" s="85">
        <f t="shared" si="11"/>
        <v>72.67801444159659</v>
      </c>
      <c r="P44" s="85">
        <f t="shared" si="11"/>
        <v>1004.9666520991657</v>
      </c>
      <c r="Q44" s="85">
        <f t="shared" si="11"/>
        <v>697.8007680000001</v>
      </c>
      <c r="R44" s="85">
        <v>512.317851503863</v>
      </c>
      <c r="S44" s="131">
        <f>SUM(S45:U47)</f>
        <v>418.99803259252536</v>
      </c>
      <c r="T44" s="132"/>
      <c r="U44" s="133"/>
      <c r="V44" s="92"/>
      <c r="W44" s="92">
        <f>SUM(W45:W47)</f>
        <v>9475.462573953644</v>
      </c>
      <c r="X44" s="43"/>
      <c r="Y44" s="20" t="s">
        <v>106</v>
      </c>
      <c r="Z44" s="124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s="29" customFormat="1" ht="15" customHeight="1">
      <c r="A45" s="21" t="s">
        <v>107</v>
      </c>
      <c r="B45" s="80">
        <v>202.49981167882106</v>
      </c>
      <c r="C45" s="80">
        <v>4.306232084097091</v>
      </c>
      <c r="D45" s="80">
        <v>128.4379759253723</v>
      </c>
      <c r="E45" s="80">
        <v>147.48378408657723</v>
      </c>
      <c r="F45" s="80">
        <v>14.239559588490009</v>
      </c>
      <c r="G45" s="80">
        <v>198.74252591515997</v>
      </c>
      <c r="H45" s="80">
        <v>288.16651452533955</v>
      </c>
      <c r="I45" s="80">
        <v>272.348519801667</v>
      </c>
      <c r="J45" s="80">
        <v>140.49669687097847</v>
      </c>
      <c r="K45" s="80">
        <v>24.595221893168635</v>
      </c>
      <c r="L45" s="80">
        <v>76.30790669355339</v>
      </c>
      <c r="M45" s="80">
        <v>309.71102388345383</v>
      </c>
      <c r="N45" s="80">
        <v>53.831920619714175</v>
      </c>
      <c r="O45" s="80">
        <v>17.72515433614363</v>
      </c>
      <c r="P45" s="80">
        <v>190.44011578872994</v>
      </c>
      <c r="Q45" s="80">
        <v>205.482268</v>
      </c>
      <c r="R45" s="80">
        <v>133.36077756529346</v>
      </c>
      <c r="S45" s="125">
        <v>140.7902651067088</v>
      </c>
      <c r="T45" s="126"/>
      <c r="U45" s="127"/>
      <c r="V45" s="80"/>
      <c r="W45" s="80">
        <f t="shared" si="10"/>
        <v>2548.9662743632684</v>
      </c>
      <c r="X45" s="43"/>
      <c r="Y45" s="18" t="s">
        <v>108</v>
      </c>
      <c r="Z45" s="124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s="29" customFormat="1" ht="15" customHeight="1">
      <c r="A46" s="21" t="s">
        <v>109</v>
      </c>
      <c r="B46" s="80">
        <v>191.1852194169175</v>
      </c>
      <c r="C46" s="80">
        <v>4.019994479267051</v>
      </c>
      <c r="D46" s="80">
        <v>599.8173878953368</v>
      </c>
      <c r="E46" s="80">
        <v>41.433191409550744</v>
      </c>
      <c r="F46" s="80">
        <v>15.6996828452218</v>
      </c>
      <c r="G46" s="80">
        <v>369.89228805788315</v>
      </c>
      <c r="H46" s="80">
        <v>578.0459756056355</v>
      </c>
      <c r="I46" s="80">
        <v>276.98099556341964</v>
      </c>
      <c r="J46" s="80">
        <v>229.84644491130737</v>
      </c>
      <c r="K46" s="80">
        <v>265.84765336378894</v>
      </c>
      <c r="L46" s="80">
        <v>156.6820933830457</v>
      </c>
      <c r="M46" s="80">
        <v>672.3375079010136</v>
      </c>
      <c r="N46" s="80">
        <v>170</v>
      </c>
      <c r="O46" s="80">
        <v>43.11603094789062</v>
      </c>
      <c r="P46" s="80">
        <v>653.3531103588285</v>
      </c>
      <c r="Q46" s="80">
        <v>377.530513</v>
      </c>
      <c r="R46" s="80">
        <v>292.6068787464748</v>
      </c>
      <c r="S46" s="125">
        <v>200.03961237750718</v>
      </c>
      <c r="T46" s="126"/>
      <c r="U46" s="127"/>
      <c r="V46" s="80"/>
      <c r="W46" s="80">
        <f t="shared" si="10"/>
        <v>5138.43458026309</v>
      </c>
      <c r="X46" s="43"/>
      <c r="Y46" s="18" t="s">
        <v>110</v>
      </c>
      <c r="Z46" s="124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s="29" customFormat="1" ht="15" customHeight="1">
      <c r="A47" s="21" t="s">
        <v>111</v>
      </c>
      <c r="B47" s="80">
        <v>293.96690886987534</v>
      </c>
      <c r="C47" s="80">
        <v>0.9745672566760536</v>
      </c>
      <c r="D47" s="80">
        <v>53.134907605163974</v>
      </c>
      <c r="E47" s="80">
        <v>8.582206979006216</v>
      </c>
      <c r="F47" s="80">
        <v>7.890806536864108</v>
      </c>
      <c r="G47" s="80">
        <v>107.02351214188462</v>
      </c>
      <c r="H47" s="80">
        <v>218.51624928448825</v>
      </c>
      <c r="I47" s="80">
        <v>161.4840627965645</v>
      </c>
      <c r="J47" s="80">
        <v>107.9008635284884</v>
      </c>
      <c r="K47" s="80">
        <v>73.79090761205177</v>
      </c>
      <c r="L47" s="80">
        <v>48.91608213532467</v>
      </c>
      <c r="M47" s="80">
        <v>221.05405217132545</v>
      </c>
      <c r="N47" s="80">
        <v>32.51</v>
      </c>
      <c r="O47" s="80">
        <v>11.83682915756234</v>
      </c>
      <c r="P47" s="80">
        <v>161.17342595160721</v>
      </c>
      <c r="Q47" s="80">
        <v>114.787987</v>
      </c>
      <c r="R47" s="80">
        <v>86.35019519209479</v>
      </c>
      <c r="S47" s="125">
        <v>78.16815510830934</v>
      </c>
      <c r="T47" s="126"/>
      <c r="U47" s="127"/>
      <c r="V47" s="80"/>
      <c r="W47" s="80">
        <f t="shared" si="10"/>
        <v>1788.061719327287</v>
      </c>
      <c r="X47" s="43"/>
      <c r="Y47" s="18" t="s">
        <v>112</v>
      </c>
      <c r="Z47" s="124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s="29" customFormat="1" ht="15" customHeight="1">
      <c r="A48" s="19" t="s">
        <v>113</v>
      </c>
      <c r="B48" s="85">
        <f>SUM(B49:B53)</f>
        <v>628.6849867865313</v>
      </c>
      <c r="C48" s="85">
        <f aca="true" t="shared" si="12" ref="C48:Q48">SUM(C49:C53)</f>
        <v>56.088216407067314</v>
      </c>
      <c r="D48" s="85">
        <f t="shared" si="12"/>
        <v>2352.7412986700647</v>
      </c>
      <c r="E48" s="85">
        <f t="shared" si="12"/>
        <v>246.10494785941452</v>
      </c>
      <c r="F48" s="85">
        <f t="shared" si="12"/>
        <v>46.75013722120152</v>
      </c>
      <c r="G48" s="85">
        <f t="shared" si="12"/>
        <v>512.6521253889945</v>
      </c>
      <c r="H48" s="85">
        <f t="shared" si="12"/>
        <v>878.2402115176068</v>
      </c>
      <c r="I48" s="85">
        <f t="shared" si="12"/>
        <v>570.6821012172948</v>
      </c>
      <c r="J48" s="85">
        <f t="shared" si="12"/>
        <v>450.3767160999182</v>
      </c>
      <c r="K48" s="85">
        <f t="shared" si="12"/>
        <v>142.5757969430284</v>
      </c>
      <c r="L48" s="85">
        <f t="shared" si="12"/>
        <v>186.4820527153014</v>
      </c>
      <c r="M48" s="85">
        <f t="shared" si="12"/>
        <v>905.9877446487969</v>
      </c>
      <c r="N48" s="85">
        <f t="shared" si="12"/>
        <v>202.5782036384056</v>
      </c>
      <c r="O48" s="85">
        <f t="shared" si="12"/>
        <v>53.663298519332514</v>
      </c>
      <c r="P48" s="85">
        <f t="shared" si="12"/>
        <v>833.4945909130186</v>
      </c>
      <c r="Q48" s="85">
        <f t="shared" si="12"/>
        <v>407.937964</v>
      </c>
      <c r="R48" s="85">
        <v>308.3142980132998</v>
      </c>
      <c r="S48" s="131">
        <f>SUM(S49:U53)</f>
        <v>292.79081114876965</v>
      </c>
      <c r="T48" s="132"/>
      <c r="U48" s="133"/>
      <c r="V48" s="92"/>
      <c r="W48" s="92">
        <f>SUM(W49:W53)</f>
        <v>9076.145501708046</v>
      </c>
      <c r="X48" s="94">
        <f>SUM(X49:X53)</f>
        <v>0</v>
      </c>
      <c r="Y48" s="20" t="s">
        <v>114</v>
      </c>
      <c r="Z48" s="124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s="29" customFormat="1" ht="15" customHeight="1">
      <c r="A49" s="21" t="s">
        <v>115</v>
      </c>
      <c r="B49" s="80">
        <v>210.7307059422224</v>
      </c>
      <c r="C49" s="80">
        <v>16.681581074824418</v>
      </c>
      <c r="D49" s="80">
        <v>1462.1734163113229</v>
      </c>
      <c r="E49" s="80">
        <v>95.13269244015042</v>
      </c>
      <c r="F49" s="80">
        <v>11.422129786863648</v>
      </c>
      <c r="G49" s="80">
        <v>231.6925865510712</v>
      </c>
      <c r="H49" s="80">
        <v>168.05864064169208</v>
      </c>
      <c r="I49" s="80">
        <v>70.37915170510894</v>
      </c>
      <c r="J49" s="80">
        <v>61.04487850605018</v>
      </c>
      <c r="K49" s="80">
        <v>28.701059751257894</v>
      </c>
      <c r="L49" s="80">
        <v>37.13731033957948</v>
      </c>
      <c r="M49" s="80">
        <v>198.40329228022594</v>
      </c>
      <c r="N49" s="80">
        <v>32.41212509127211</v>
      </c>
      <c r="O49" s="80">
        <v>23.970429070256483</v>
      </c>
      <c r="P49" s="80">
        <v>141.85100868927327</v>
      </c>
      <c r="Q49" s="80">
        <v>91.795107</v>
      </c>
      <c r="R49" s="80">
        <v>56.72023554824131</v>
      </c>
      <c r="S49" s="125">
        <v>38.55192954705312</v>
      </c>
      <c r="T49" s="126"/>
      <c r="U49" s="127"/>
      <c r="V49" s="80"/>
      <c r="W49" s="80">
        <f t="shared" si="10"/>
        <v>2976.858280276466</v>
      </c>
      <c r="X49" s="43"/>
      <c r="Y49" s="18" t="s">
        <v>116</v>
      </c>
      <c r="Z49" s="124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s="29" customFormat="1" ht="15" customHeight="1">
      <c r="A50" s="21" t="s">
        <v>117</v>
      </c>
      <c r="B50" s="80">
        <v>158.25547641919934</v>
      </c>
      <c r="C50" s="80">
        <v>12.719898015341377</v>
      </c>
      <c r="D50" s="80">
        <v>546.2590918429634</v>
      </c>
      <c r="E50" s="80">
        <v>101.68028037288987</v>
      </c>
      <c r="F50" s="80">
        <v>19.090282022301952</v>
      </c>
      <c r="G50" s="80">
        <v>180.81152856769395</v>
      </c>
      <c r="H50" s="80">
        <v>392.2654378538374</v>
      </c>
      <c r="I50" s="80">
        <v>272.12030940784837</v>
      </c>
      <c r="J50" s="80">
        <v>213.7250546132824</v>
      </c>
      <c r="K50" s="80">
        <f>55.7126880414904-0.85</f>
        <v>54.8626880414904</v>
      </c>
      <c r="L50" s="80">
        <v>72.96064800902298</v>
      </c>
      <c r="M50" s="80">
        <v>343.43631645912944</v>
      </c>
      <c r="N50" s="80">
        <v>83.05607054638477</v>
      </c>
      <c r="O50" s="80">
        <v>6.559671702452474</v>
      </c>
      <c r="P50" s="80">
        <v>306.20275013745976</v>
      </c>
      <c r="Q50" s="80">
        <v>148.916584</v>
      </c>
      <c r="R50" s="80">
        <v>106.04643079747964</v>
      </c>
      <c r="S50" s="125">
        <v>135.164243404176</v>
      </c>
      <c r="T50" s="126"/>
      <c r="U50" s="127"/>
      <c r="V50" s="80"/>
      <c r="W50" s="80">
        <f t="shared" si="10"/>
        <v>3154.1327622129534</v>
      </c>
      <c r="X50" s="43"/>
      <c r="Y50" s="18" t="s">
        <v>118</v>
      </c>
      <c r="Z50" s="124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 s="29" customFormat="1" ht="15" customHeight="1">
      <c r="A51" s="21" t="s">
        <v>119</v>
      </c>
      <c r="B51" s="80">
        <v>8.834792037218314</v>
      </c>
      <c r="C51" s="80">
        <v>0</v>
      </c>
      <c r="D51" s="80">
        <v>4.158230689285672</v>
      </c>
      <c r="E51" s="80">
        <v>1.0414651605693963</v>
      </c>
      <c r="F51" s="80">
        <v>3.087470259311335</v>
      </c>
      <c r="G51" s="80">
        <v>8.418880834670198</v>
      </c>
      <c r="H51" s="80">
        <v>13.85978100810547</v>
      </c>
      <c r="I51" s="80">
        <v>9.164437154128086</v>
      </c>
      <c r="J51" s="80">
        <v>20.5114868928521</v>
      </c>
      <c r="K51" s="80">
        <v>0.85</v>
      </c>
      <c r="L51" s="80">
        <v>6.046654883741847</v>
      </c>
      <c r="M51" s="80">
        <v>42.480328652992135</v>
      </c>
      <c r="N51" s="80">
        <v>8.103031272818027</v>
      </c>
      <c r="O51" s="80">
        <v>1.7619295253703844</v>
      </c>
      <c r="P51" s="80">
        <v>39.57296765510574</v>
      </c>
      <c r="Q51" s="80">
        <v>19.103096</v>
      </c>
      <c r="R51" s="80">
        <v>15.412777179267458</v>
      </c>
      <c r="S51" s="125">
        <v>28.93479441136231</v>
      </c>
      <c r="T51" s="126"/>
      <c r="U51" s="127"/>
      <c r="V51" s="80"/>
      <c r="W51" s="80">
        <f t="shared" si="10"/>
        <v>231.34212361679846</v>
      </c>
      <c r="X51" s="43"/>
      <c r="Y51" s="18" t="s">
        <v>120</v>
      </c>
      <c r="Z51" s="124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 s="29" customFormat="1" ht="15" customHeight="1">
      <c r="A52" s="21" t="s">
        <v>121</v>
      </c>
      <c r="B52" s="80">
        <v>219.50227468891325</v>
      </c>
      <c r="C52" s="80">
        <v>7.682403179706416</v>
      </c>
      <c r="D52" s="80">
        <v>332.5644143634869</v>
      </c>
      <c r="E52" s="80">
        <v>40.718079118991305</v>
      </c>
      <c r="F52" s="80">
        <v>12.788087349675042</v>
      </c>
      <c r="G52" s="80">
        <v>71.78114275412652</v>
      </c>
      <c r="H52" s="80">
        <v>267.37305039704336</v>
      </c>
      <c r="I52" s="80">
        <v>184.17840190058595</v>
      </c>
      <c r="J52" s="80">
        <v>112.46454592960131</v>
      </c>
      <c r="K52" s="80">
        <v>43.03218756743933</v>
      </c>
      <c r="L52" s="80">
        <v>56.74420995706436</v>
      </c>
      <c r="M52" s="80">
        <v>253.58537491028457</v>
      </c>
      <c r="N52" s="80">
        <v>58.746976727930694</v>
      </c>
      <c r="O52" s="80">
        <v>17.047204599720537</v>
      </c>
      <c r="P52" s="80">
        <v>254.60661839784333</v>
      </c>
      <c r="Q52" s="80">
        <v>123.02610800000001</v>
      </c>
      <c r="R52" s="80">
        <v>106.99212491734596</v>
      </c>
      <c r="S52" s="125">
        <v>61.30587410887387</v>
      </c>
      <c r="T52" s="126"/>
      <c r="U52" s="127"/>
      <c r="V52" s="80"/>
      <c r="W52" s="80">
        <f t="shared" si="10"/>
        <v>2224.1390788686326</v>
      </c>
      <c r="X52" s="43"/>
      <c r="Y52" s="18" t="s">
        <v>122</v>
      </c>
      <c r="Z52" s="124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s="29" customFormat="1" ht="15" customHeight="1">
      <c r="A53" s="21" t="s">
        <v>123</v>
      </c>
      <c r="B53" s="80">
        <v>31.361737698978114</v>
      </c>
      <c r="C53" s="80">
        <v>19.00433413719511</v>
      </c>
      <c r="D53" s="80">
        <v>7.586145463006044</v>
      </c>
      <c r="E53" s="80">
        <v>7.532430766813529</v>
      </c>
      <c r="F53" s="80">
        <v>0.362167803049551</v>
      </c>
      <c r="G53" s="80">
        <v>19.94798668143259</v>
      </c>
      <c r="H53" s="80">
        <v>36.68330161692857</v>
      </c>
      <c r="I53" s="80">
        <v>34.839801049623354</v>
      </c>
      <c r="J53" s="80">
        <v>42.63075015813229</v>
      </c>
      <c r="K53" s="80">
        <v>15.129861582840759</v>
      </c>
      <c r="L53" s="80">
        <v>13.593229525892712</v>
      </c>
      <c r="M53" s="80">
        <v>68.0824323461647</v>
      </c>
      <c r="N53" s="80">
        <v>20.26</v>
      </c>
      <c r="O53" s="80">
        <v>4.32406362153264</v>
      </c>
      <c r="P53" s="80">
        <v>91.26124603333638</v>
      </c>
      <c r="Q53" s="80">
        <v>25.097069</v>
      </c>
      <c r="R53" s="80">
        <v>23.14272957096544</v>
      </c>
      <c r="S53" s="125">
        <v>28.833969677304374</v>
      </c>
      <c r="T53" s="126"/>
      <c r="U53" s="127"/>
      <c r="V53" s="80"/>
      <c r="W53" s="80">
        <f t="shared" si="10"/>
        <v>489.67325673319607</v>
      </c>
      <c r="X53" s="43"/>
      <c r="Y53" s="18" t="s">
        <v>124</v>
      </c>
      <c r="Z53" s="124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s="29" customFormat="1" ht="15" customHeight="1">
      <c r="A54" s="19" t="s">
        <v>125</v>
      </c>
      <c r="B54" s="85">
        <f>SUM(B55:B59)</f>
        <v>568.3394520573921</v>
      </c>
      <c r="C54" s="85">
        <f aca="true" t="shared" si="13" ref="C54:Q54">SUM(C55:C59)</f>
        <v>74.42905520895386</v>
      </c>
      <c r="D54" s="85">
        <f t="shared" si="13"/>
        <v>1143.653234348115</v>
      </c>
      <c r="E54" s="85">
        <f t="shared" si="13"/>
        <v>393.6282277409596</v>
      </c>
      <c r="F54" s="85">
        <f t="shared" si="13"/>
        <v>51.334155500196886</v>
      </c>
      <c r="G54" s="85">
        <f t="shared" si="13"/>
        <v>528.0665228290263</v>
      </c>
      <c r="H54" s="85">
        <f t="shared" si="13"/>
        <v>1057.7349306746687</v>
      </c>
      <c r="I54" s="85">
        <f t="shared" si="13"/>
        <v>368.67774389406736</v>
      </c>
      <c r="J54" s="85">
        <f t="shared" si="13"/>
        <v>556.7807892997279</v>
      </c>
      <c r="K54" s="85">
        <f t="shared" si="13"/>
        <v>205.24901368744597</v>
      </c>
      <c r="L54" s="85">
        <f t="shared" si="13"/>
        <v>212.87091816846478</v>
      </c>
      <c r="M54" s="85">
        <f t="shared" si="13"/>
        <v>1204.7899035951978</v>
      </c>
      <c r="N54" s="85">
        <f t="shared" si="13"/>
        <v>260.5339080202887</v>
      </c>
      <c r="O54" s="85">
        <f t="shared" si="13"/>
        <v>106.6912229374096</v>
      </c>
      <c r="P54" s="85">
        <f t="shared" si="13"/>
        <v>740.6302044244197</v>
      </c>
      <c r="Q54" s="85">
        <f t="shared" si="13"/>
        <v>485.50104899999997</v>
      </c>
      <c r="R54" s="85">
        <v>391.2300502429159</v>
      </c>
      <c r="S54" s="131">
        <f>SUM(S55:U59)</f>
        <v>405.3171082690064</v>
      </c>
      <c r="T54" s="132"/>
      <c r="U54" s="133"/>
      <c r="V54" s="92"/>
      <c r="W54" s="92">
        <f>SUM(W55:W59)</f>
        <v>8755.457489898257</v>
      </c>
      <c r="X54" s="43"/>
      <c r="Y54" s="20" t="s">
        <v>126</v>
      </c>
      <c r="Z54" s="124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s="29" customFormat="1" ht="15" customHeight="1">
      <c r="A55" s="21" t="s">
        <v>127</v>
      </c>
      <c r="B55" s="80">
        <v>162.10280766382797</v>
      </c>
      <c r="C55" s="80">
        <v>2.627765885601464</v>
      </c>
      <c r="D55" s="80">
        <v>109.7328940593158</v>
      </c>
      <c r="E55" s="80">
        <v>12.516097625887207</v>
      </c>
      <c r="F55" s="80">
        <v>9.134457153355074</v>
      </c>
      <c r="G55" s="80">
        <v>126.69768098566723</v>
      </c>
      <c r="H55" s="80">
        <v>218.91735811600282</v>
      </c>
      <c r="I55" s="80">
        <v>64.86030413883414</v>
      </c>
      <c r="J55" s="80">
        <v>129.83210056300314</v>
      </c>
      <c r="K55" s="80">
        <v>31.29714498512925</v>
      </c>
      <c r="L55" s="80">
        <v>37.8855893099646</v>
      </c>
      <c r="M55" s="80">
        <v>178.29188801667974</v>
      </c>
      <c r="N55" s="80">
        <v>76.15380449210001</v>
      </c>
      <c r="O55" s="80">
        <v>14.308544299592661</v>
      </c>
      <c r="P55" s="80">
        <v>114.97120906227323</v>
      </c>
      <c r="Q55" s="80">
        <v>91.914127</v>
      </c>
      <c r="R55" s="80">
        <v>54.81692638273957</v>
      </c>
      <c r="S55" s="125">
        <v>91.11558144125378</v>
      </c>
      <c r="T55" s="126"/>
      <c r="U55" s="127"/>
      <c r="V55" s="80"/>
      <c r="W55" s="80">
        <f t="shared" si="10"/>
        <v>1527.176281181228</v>
      </c>
      <c r="X55" s="43"/>
      <c r="Y55" s="18" t="s">
        <v>128</v>
      </c>
      <c r="Z55" s="124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 s="29" customFormat="1" ht="15" customHeight="1">
      <c r="A56" s="21" t="s">
        <v>129</v>
      </c>
      <c r="B56" s="80">
        <v>93.34893628986156</v>
      </c>
      <c r="C56" s="80">
        <v>63.772905506659086</v>
      </c>
      <c r="D56" s="80">
        <v>35.544406194221956</v>
      </c>
      <c r="E56" s="80">
        <v>370.4480821860798</v>
      </c>
      <c r="F56" s="80">
        <v>6.233001159690243</v>
      </c>
      <c r="G56" s="80">
        <v>71.85421211569955</v>
      </c>
      <c r="H56" s="80">
        <v>137.04695666091888</v>
      </c>
      <c r="I56" s="80">
        <v>51.73806276120395</v>
      </c>
      <c r="J56" s="80">
        <v>68.24019172076532</v>
      </c>
      <c r="K56" s="80">
        <v>39.705725793845076</v>
      </c>
      <c r="L56" s="80">
        <v>29.159483264423258</v>
      </c>
      <c r="M56" s="80">
        <v>181.34589569346133</v>
      </c>
      <c r="N56" s="80">
        <v>27.332423175971904</v>
      </c>
      <c r="O56" s="80">
        <v>15.52009347779596</v>
      </c>
      <c r="P56" s="80">
        <v>152.04801002518042</v>
      </c>
      <c r="Q56" s="80">
        <v>68.88375699999999</v>
      </c>
      <c r="R56" s="80">
        <v>88.93008255415612</v>
      </c>
      <c r="S56" s="125">
        <v>23.988019853619804</v>
      </c>
      <c r="T56" s="126"/>
      <c r="U56" s="127"/>
      <c r="V56" s="80"/>
      <c r="W56" s="80">
        <f t="shared" si="10"/>
        <v>1525.1402454335541</v>
      </c>
      <c r="X56" s="43"/>
      <c r="Y56" s="18" t="s">
        <v>130</v>
      </c>
      <c r="Z56" s="124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 s="29" customFormat="1" ht="15" customHeight="1">
      <c r="A57" s="21" t="s">
        <v>131</v>
      </c>
      <c r="B57" s="80">
        <v>88.32090720638057</v>
      </c>
      <c r="C57" s="80">
        <v>4.591706286092364</v>
      </c>
      <c r="D57" s="80">
        <v>729.6498484761019</v>
      </c>
      <c r="E57" s="80">
        <v>4.407320221147025</v>
      </c>
      <c r="F57" s="80">
        <v>17.918153696438345</v>
      </c>
      <c r="G57" s="80">
        <v>130.15959409320678</v>
      </c>
      <c r="H57" s="80">
        <v>285.01067754391363</v>
      </c>
      <c r="I57" s="80">
        <v>106.34516993756979</v>
      </c>
      <c r="J57" s="80">
        <v>144.45167173910698</v>
      </c>
      <c r="K57" s="80">
        <v>63.95394908249696</v>
      </c>
      <c r="L57" s="80">
        <v>51.504832311314345</v>
      </c>
      <c r="M57" s="80">
        <v>293.8772952089443</v>
      </c>
      <c r="N57" s="80">
        <v>53.03324478718028</v>
      </c>
      <c r="O57" s="80">
        <v>33.09700431862908</v>
      </c>
      <c r="P57" s="80">
        <v>155.43261841368434</v>
      </c>
      <c r="Q57" s="80">
        <v>137.235524</v>
      </c>
      <c r="R57" s="80">
        <v>88.84127585554003</v>
      </c>
      <c r="S57" s="125">
        <v>114.6707422203235</v>
      </c>
      <c r="T57" s="126"/>
      <c r="U57" s="127"/>
      <c r="V57" s="80"/>
      <c r="W57" s="80">
        <f t="shared" si="10"/>
        <v>2502.5015353980707</v>
      </c>
      <c r="X57" s="43"/>
      <c r="Y57" s="18" t="s">
        <v>132</v>
      </c>
      <c r="Z57" s="124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 s="29" customFormat="1" ht="15" customHeight="1">
      <c r="A58" s="21" t="s">
        <v>133</v>
      </c>
      <c r="B58" s="80">
        <v>107.53644774865177</v>
      </c>
      <c r="C58" s="80">
        <v>2.8802740332034378</v>
      </c>
      <c r="D58" s="80">
        <v>12.854212869424945</v>
      </c>
      <c r="E58" s="80">
        <v>4.933201232043268</v>
      </c>
      <c r="F58" s="80">
        <v>3.0724165175525897</v>
      </c>
      <c r="G58" s="80">
        <v>67.68442720922829</v>
      </c>
      <c r="H58" s="80">
        <v>149.67149723870622</v>
      </c>
      <c r="I58" s="80">
        <v>78.61746693735748</v>
      </c>
      <c r="J58" s="80">
        <v>75.63169241455854</v>
      </c>
      <c r="K58" s="80">
        <v>40.058470121942854</v>
      </c>
      <c r="L58" s="80">
        <v>32.845109510348905</v>
      </c>
      <c r="M58" s="80">
        <v>169.37039164231885</v>
      </c>
      <c r="N58" s="80">
        <v>41.68443556503652</v>
      </c>
      <c r="O58" s="80">
        <v>11.816564855802444</v>
      </c>
      <c r="P58" s="80">
        <v>84.64411560509816</v>
      </c>
      <c r="Q58" s="80">
        <v>69.039324</v>
      </c>
      <c r="R58" s="80">
        <v>56.82749710929927</v>
      </c>
      <c r="S58" s="125">
        <v>73.12694551534965</v>
      </c>
      <c r="T58" s="126"/>
      <c r="U58" s="127"/>
      <c r="V58" s="80"/>
      <c r="W58" s="80">
        <f t="shared" si="10"/>
        <v>1082.2944901259232</v>
      </c>
      <c r="X58" s="43"/>
      <c r="Y58" s="18" t="s">
        <v>134</v>
      </c>
      <c r="Z58" s="124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s="29" customFormat="1" ht="15" customHeight="1">
      <c r="A59" s="21" t="s">
        <v>135</v>
      </c>
      <c r="B59" s="80">
        <v>117.03035314867027</v>
      </c>
      <c r="C59" s="80">
        <v>0.5564034973975117</v>
      </c>
      <c r="D59" s="80">
        <v>255.87187274905023</v>
      </c>
      <c r="E59" s="80">
        <v>1.323526475802319</v>
      </c>
      <c r="F59" s="80">
        <v>14.976126973160635</v>
      </c>
      <c r="G59" s="80">
        <v>131.67060842522451</v>
      </c>
      <c r="H59" s="80">
        <v>267.088441115127</v>
      </c>
      <c r="I59" s="80">
        <v>67.116740119102</v>
      </c>
      <c r="J59" s="80">
        <v>138.6251328622939</v>
      </c>
      <c r="K59" s="80">
        <v>30.233723704031824</v>
      </c>
      <c r="L59" s="80">
        <v>61.47590377241366</v>
      </c>
      <c r="M59" s="80">
        <v>381.9044330337935</v>
      </c>
      <c r="N59" s="80">
        <v>62.33</v>
      </c>
      <c r="O59" s="80">
        <v>31.94901598558945</v>
      </c>
      <c r="P59" s="80">
        <v>233.53425131818355</v>
      </c>
      <c r="Q59" s="80">
        <v>118.428317</v>
      </c>
      <c r="R59" s="80">
        <v>101.81426834118093</v>
      </c>
      <c r="S59" s="125">
        <v>102.41581923845968</v>
      </c>
      <c r="T59" s="126"/>
      <c r="U59" s="127"/>
      <c r="V59" s="80"/>
      <c r="W59" s="80">
        <f t="shared" si="10"/>
        <v>2118.344937759481</v>
      </c>
      <c r="X59" s="43"/>
      <c r="Y59" s="18" t="s">
        <v>136</v>
      </c>
      <c r="Z59" s="124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s="29" customFormat="1" ht="15" customHeight="1">
      <c r="A60" s="16" t="s">
        <v>137</v>
      </c>
      <c r="B60" s="85">
        <v>356.0780829897561</v>
      </c>
      <c r="C60" s="85">
        <v>30.47401820994039</v>
      </c>
      <c r="D60" s="85">
        <v>7190.683467611011</v>
      </c>
      <c r="E60" s="85">
        <v>922.1276346213747</v>
      </c>
      <c r="F60" s="85">
        <v>1021.6628378293963</v>
      </c>
      <c r="G60" s="85">
        <v>3974.3035739434404</v>
      </c>
      <c r="H60" s="85">
        <v>11220.237076927331</v>
      </c>
      <c r="I60" s="85">
        <v>6806.311630208169</v>
      </c>
      <c r="J60" s="85">
        <v>3900.926606523469</v>
      </c>
      <c r="K60" s="85">
        <v>7720.664054465462</v>
      </c>
      <c r="L60" s="85">
        <v>6337.277015072288</v>
      </c>
      <c r="M60" s="85">
        <v>17062.047880646227</v>
      </c>
      <c r="N60" s="85">
        <v>5743.678441858838</v>
      </c>
      <c r="O60" s="85">
        <v>2493.577511258311</v>
      </c>
      <c r="P60" s="85">
        <v>9500.231200794055</v>
      </c>
      <c r="Q60" s="85">
        <v>4649.0802029999995</v>
      </c>
      <c r="R60" s="85">
        <v>4935.860545879554</v>
      </c>
      <c r="S60" s="131">
        <v>4610.4314128243395</v>
      </c>
      <c r="T60" s="132"/>
      <c r="U60" s="133"/>
      <c r="V60" s="85"/>
      <c r="W60" s="85">
        <f t="shared" si="10"/>
        <v>98475.65319466295</v>
      </c>
      <c r="X60" s="43"/>
      <c r="Y60" s="20" t="s">
        <v>138</v>
      </c>
      <c r="Z60" s="124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s="29" customFormat="1" ht="15" customHeight="1">
      <c r="A61" s="16" t="s">
        <v>139</v>
      </c>
      <c r="B61" s="85">
        <f>+B62+B66+B69</f>
        <v>851.6674821858568</v>
      </c>
      <c r="C61" s="85">
        <f aca="true" t="shared" si="14" ref="C61:Q61">+C62+C66+C69</f>
        <v>53.07808829489848</v>
      </c>
      <c r="D61" s="85">
        <f t="shared" si="14"/>
        <v>737.4924343574185</v>
      </c>
      <c r="E61" s="85">
        <f t="shared" si="14"/>
        <v>457.17121436495506</v>
      </c>
      <c r="F61" s="85">
        <f t="shared" si="14"/>
        <v>131.65380794732596</v>
      </c>
      <c r="G61" s="85">
        <f t="shared" si="14"/>
        <v>1330.9793557163039</v>
      </c>
      <c r="H61" s="85">
        <f t="shared" si="14"/>
        <v>2294.1580425398915</v>
      </c>
      <c r="I61" s="85">
        <f t="shared" si="14"/>
        <v>1806.8189729466435</v>
      </c>
      <c r="J61" s="85">
        <f t="shared" si="14"/>
        <v>3918.4547453613477</v>
      </c>
      <c r="K61" s="85">
        <f t="shared" si="14"/>
        <v>425.4141741121191</v>
      </c>
      <c r="L61" s="85">
        <f t="shared" si="14"/>
        <v>517.6173031892754</v>
      </c>
      <c r="M61" s="85">
        <f t="shared" si="14"/>
        <v>2102.7791355828886</v>
      </c>
      <c r="N61" s="85">
        <f t="shared" si="14"/>
        <v>564.6376513712123</v>
      </c>
      <c r="O61" s="85">
        <f t="shared" si="14"/>
        <v>334.7979634647787</v>
      </c>
      <c r="P61" s="85">
        <f t="shared" si="14"/>
        <v>1914.9993700786467</v>
      </c>
      <c r="Q61" s="85">
        <f t="shared" si="14"/>
        <v>1158.827032</v>
      </c>
      <c r="R61" s="85">
        <v>1005.1313378183247</v>
      </c>
      <c r="S61" s="131">
        <f>+S62+S66+S69</f>
        <v>605.4762593323745</v>
      </c>
      <c r="T61" s="132"/>
      <c r="U61" s="133"/>
      <c r="V61" s="92"/>
      <c r="W61" s="92">
        <f>+W62+W66+W69</f>
        <v>20211.154370664262</v>
      </c>
      <c r="X61" s="43"/>
      <c r="Y61" s="22" t="s">
        <v>140</v>
      </c>
      <c r="Z61" s="124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s="29" customFormat="1" ht="15" customHeight="1">
      <c r="A62" s="19" t="s">
        <v>141</v>
      </c>
      <c r="B62" s="85">
        <f>SUM(B63:B65)</f>
        <v>121.56702951996307</v>
      </c>
      <c r="C62" s="85">
        <f aca="true" t="shared" si="15" ref="C62:Q62">SUM(C63:C65)</f>
        <v>2.879960925365176</v>
      </c>
      <c r="D62" s="85">
        <f t="shared" si="15"/>
        <v>87.36326382786181</v>
      </c>
      <c r="E62" s="85">
        <f t="shared" si="15"/>
        <v>56.89850503357688</v>
      </c>
      <c r="F62" s="85">
        <f t="shared" si="15"/>
        <v>16.23924558797186</v>
      </c>
      <c r="G62" s="85">
        <f t="shared" si="15"/>
        <v>170.7253117019786</v>
      </c>
      <c r="H62" s="85">
        <f t="shared" si="15"/>
        <v>317.95881580173796</v>
      </c>
      <c r="I62" s="85">
        <f t="shared" si="15"/>
        <v>217.8740318841291</v>
      </c>
      <c r="J62" s="85">
        <f t="shared" si="15"/>
        <v>412.8584398134878</v>
      </c>
      <c r="K62" s="85">
        <f t="shared" si="15"/>
        <v>73.37198975353232</v>
      </c>
      <c r="L62" s="85">
        <f t="shared" si="15"/>
        <v>86.63685661758626</v>
      </c>
      <c r="M62" s="85">
        <f t="shared" si="15"/>
        <v>370.89645557206796</v>
      </c>
      <c r="N62" s="85">
        <f t="shared" si="15"/>
        <v>87.78814418459424</v>
      </c>
      <c r="O62" s="85">
        <f t="shared" si="15"/>
        <v>36.60867584306558</v>
      </c>
      <c r="P62" s="85">
        <f t="shared" si="15"/>
        <v>514.6278808019276</v>
      </c>
      <c r="Q62" s="85">
        <f t="shared" si="15"/>
        <v>211.456957</v>
      </c>
      <c r="R62" s="85">
        <v>158.0118686743612</v>
      </c>
      <c r="S62" s="131">
        <f>SUM(S63:U65)</f>
        <v>80.73504612791163</v>
      </c>
      <c r="T62" s="132"/>
      <c r="U62" s="133"/>
      <c r="V62" s="92"/>
      <c r="W62" s="92">
        <f>SUM(W63:W65)</f>
        <v>3024.4984786711193</v>
      </c>
      <c r="X62" s="43"/>
      <c r="Y62" s="20" t="s">
        <v>142</v>
      </c>
      <c r="Z62" s="124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s="29" customFormat="1" ht="15" customHeight="1">
      <c r="A63" s="21" t="s">
        <v>143</v>
      </c>
      <c r="B63" s="80">
        <v>72.41836075022829</v>
      </c>
      <c r="C63" s="80">
        <v>1.3109547894565299</v>
      </c>
      <c r="D63" s="80">
        <v>46.02045176605158</v>
      </c>
      <c r="E63" s="80">
        <v>24.329785927040184</v>
      </c>
      <c r="F63" s="80">
        <v>10.276741375718402</v>
      </c>
      <c r="G63" s="80">
        <v>63.82404931205551</v>
      </c>
      <c r="H63" s="80">
        <v>159.3083446681417</v>
      </c>
      <c r="I63" s="80">
        <v>93.97489175853245</v>
      </c>
      <c r="J63" s="80">
        <v>175.07258906238349</v>
      </c>
      <c r="K63" s="80">
        <v>45.383593523311404</v>
      </c>
      <c r="L63" s="80">
        <v>45.23497127849333</v>
      </c>
      <c r="M63" s="80">
        <v>186.69278384361778</v>
      </c>
      <c r="N63" s="80">
        <v>53.55076795260249</v>
      </c>
      <c r="O63" s="80">
        <v>15.663213032207024</v>
      </c>
      <c r="P63" s="80">
        <v>312.86727468642255</v>
      </c>
      <c r="Q63" s="80">
        <v>117.955894</v>
      </c>
      <c r="R63" s="80">
        <v>80.2676830034369</v>
      </c>
      <c r="S63" s="125">
        <v>34.079445186551894</v>
      </c>
      <c r="T63" s="126"/>
      <c r="U63" s="127"/>
      <c r="V63" s="80"/>
      <c r="W63" s="80">
        <f>SUM(B63:V63)</f>
        <v>1538.2317959162517</v>
      </c>
      <c r="X63" s="43"/>
      <c r="Y63" s="18" t="s">
        <v>144</v>
      </c>
      <c r="Z63" s="124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s="29" customFormat="1" ht="15" customHeight="1">
      <c r="A64" s="21" t="s">
        <v>145</v>
      </c>
      <c r="B64" s="80">
        <v>15.817194065908057</v>
      </c>
      <c r="C64" s="80">
        <v>1.5690061359086462</v>
      </c>
      <c r="D64" s="80">
        <v>11.368554941181479</v>
      </c>
      <c r="E64" s="80">
        <v>16.81869920727131</v>
      </c>
      <c r="F64" s="80">
        <v>1.2668748104581995</v>
      </c>
      <c r="G64" s="80">
        <v>38.11651478870679</v>
      </c>
      <c r="H64" s="80">
        <v>72.95069030232345</v>
      </c>
      <c r="I64" s="80">
        <v>64.37798452355149</v>
      </c>
      <c r="J64" s="80">
        <v>151.82406251625227</v>
      </c>
      <c r="K64" s="80">
        <v>11.529894103234406</v>
      </c>
      <c r="L64" s="80">
        <v>19.17886452262827</v>
      </c>
      <c r="M64" s="80">
        <v>77.07504454242965</v>
      </c>
      <c r="N64" s="80">
        <v>11.412458743997252</v>
      </c>
      <c r="O64" s="80">
        <v>6.676980384474054</v>
      </c>
      <c r="P64" s="80">
        <v>91.7162678789692</v>
      </c>
      <c r="Q64" s="80">
        <v>39.715465</v>
      </c>
      <c r="R64" s="80">
        <v>38.35161613793344</v>
      </c>
      <c r="S64" s="125">
        <v>15.65812346409141</v>
      </c>
      <c r="T64" s="126"/>
      <c r="U64" s="127"/>
      <c r="V64" s="80"/>
      <c r="W64" s="80">
        <f>SUM(B64:V64)</f>
        <v>685.4242960693194</v>
      </c>
      <c r="X64" s="43"/>
      <c r="Y64" s="18" t="s">
        <v>146</v>
      </c>
      <c r="Z64" s="124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 s="29" customFormat="1" ht="15" customHeight="1">
      <c r="A65" s="21" t="s">
        <v>147</v>
      </c>
      <c r="B65" s="80">
        <v>33.33147470382673</v>
      </c>
      <c r="C65" s="80">
        <v>0</v>
      </c>
      <c r="D65" s="80">
        <v>29.974257120628753</v>
      </c>
      <c r="E65" s="80">
        <v>15.750019899265382</v>
      </c>
      <c r="F65" s="80">
        <v>4.695629401795259</v>
      </c>
      <c r="G65" s="80">
        <v>68.78474760121631</v>
      </c>
      <c r="H65" s="80">
        <v>85.69978083127279</v>
      </c>
      <c r="I65" s="80">
        <v>59.52115560204515</v>
      </c>
      <c r="J65" s="80">
        <v>85.96178823485202</v>
      </c>
      <c r="K65" s="80">
        <v>16.45850212698651</v>
      </c>
      <c r="L65" s="80">
        <v>22.223020816464647</v>
      </c>
      <c r="M65" s="80">
        <v>107.12862718602055</v>
      </c>
      <c r="N65" s="80">
        <v>22.824917487994504</v>
      </c>
      <c r="O65" s="80">
        <v>14.268482426384503</v>
      </c>
      <c r="P65" s="80">
        <v>110.04433823653584</v>
      </c>
      <c r="Q65" s="80">
        <v>53.785598</v>
      </c>
      <c r="R65" s="80">
        <v>39.39256953299089</v>
      </c>
      <c r="S65" s="125">
        <v>30.99747747726832</v>
      </c>
      <c r="T65" s="126"/>
      <c r="U65" s="127"/>
      <c r="V65" s="80"/>
      <c r="W65" s="80">
        <f>SUM(B65:V65)</f>
        <v>800.8423866855483</v>
      </c>
      <c r="X65" s="43"/>
      <c r="Y65" s="18" t="s">
        <v>148</v>
      </c>
      <c r="Z65" s="124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 s="29" customFormat="1" ht="15" customHeight="1">
      <c r="A66" s="19" t="s">
        <v>149</v>
      </c>
      <c r="B66" s="85">
        <f>SUM(B67:B68)</f>
        <v>155.22549820669175</v>
      </c>
      <c r="C66" s="85">
        <f aca="true" t="shared" si="16" ref="C66:Q66">SUM(C67:C68)</f>
        <v>38.24477325760885</v>
      </c>
      <c r="D66" s="85">
        <f t="shared" si="16"/>
        <v>162.66391701461197</v>
      </c>
      <c r="E66" s="85">
        <f t="shared" si="16"/>
        <v>130.30988215065625</v>
      </c>
      <c r="F66" s="85">
        <f t="shared" si="16"/>
        <v>57.24086265657294</v>
      </c>
      <c r="G66" s="85">
        <f t="shared" si="16"/>
        <v>396.8031310698029</v>
      </c>
      <c r="H66" s="85">
        <f t="shared" si="16"/>
        <v>692.8273944596333</v>
      </c>
      <c r="I66" s="85">
        <f t="shared" si="16"/>
        <v>913.4121403191266</v>
      </c>
      <c r="J66" s="85">
        <f t="shared" si="16"/>
        <v>1916.9664383466481</v>
      </c>
      <c r="K66" s="85">
        <f t="shared" si="16"/>
        <v>98.67659565331118</v>
      </c>
      <c r="L66" s="85">
        <f t="shared" si="16"/>
        <v>136.4472278472432</v>
      </c>
      <c r="M66" s="85">
        <f t="shared" si="16"/>
        <v>693.4461370217022</v>
      </c>
      <c r="N66" s="85">
        <f t="shared" si="16"/>
        <v>145.87826667358482</v>
      </c>
      <c r="O66" s="85">
        <f t="shared" si="16"/>
        <v>123.2542020729149</v>
      </c>
      <c r="P66" s="85">
        <f t="shared" si="16"/>
        <v>592.9650340646339</v>
      </c>
      <c r="Q66" s="85">
        <f t="shared" si="16"/>
        <v>355.615933</v>
      </c>
      <c r="R66" s="85">
        <v>238.4654819789699</v>
      </c>
      <c r="S66" s="131">
        <f>SUM(S67:U68)</f>
        <v>193.3003251802858</v>
      </c>
      <c r="T66" s="132"/>
      <c r="U66" s="133"/>
      <c r="V66" s="92"/>
      <c r="W66" s="92">
        <f>SUM(W67:W68)</f>
        <v>7041.7432409739995</v>
      </c>
      <c r="X66" s="43"/>
      <c r="Y66" s="20" t="s">
        <v>150</v>
      </c>
      <c r="Z66" s="124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 s="29" customFormat="1" ht="15" customHeight="1">
      <c r="A67" s="21" t="s">
        <v>151</v>
      </c>
      <c r="B67" s="80">
        <v>75.4260256377965</v>
      </c>
      <c r="C67" s="80">
        <v>3.4966147583313574</v>
      </c>
      <c r="D67" s="80">
        <v>93.98804115680502</v>
      </c>
      <c r="E67" s="80">
        <v>79.13723973359464</v>
      </c>
      <c r="F67" s="80">
        <v>45.528402164003566</v>
      </c>
      <c r="G67" s="80">
        <v>214.62442232105175</v>
      </c>
      <c r="H67" s="80">
        <v>425.1585409889044</v>
      </c>
      <c r="I67" s="80">
        <v>276.83121710421665</v>
      </c>
      <c r="J67" s="80">
        <v>1052.1269143668192</v>
      </c>
      <c r="K67" s="80">
        <v>61.50034287229109</v>
      </c>
      <c r="L67" s="80">
        <v>87.09152133129857</v>
      </c>
      <c r="M67" s="80">
        <v>334.6845450999976</v>
      </c>
      <c r="N67" s="80">
        <v>86.06817733741504</v>
      </c>
      <c r="O67" s="80">
        <v>82.19858617060538</v>
      </c>
      <c r="P67" s="80">
        <v>428.00932146388254</v>
      </c>
      <c r="Q67" s="80">
        <v>239.394113</v>
      </c>
      <c r="R67" s="80">
        <v>168.40123800069267</v>
      </c>
      <c r="S67" s="125">
        <v>133.1804871398088</v>
      </c>
      <c r="T67" s="126"/>
      <c r="U67" s="127"/>
      <c r="V67" s="80"/>
      <c r="W67" s="80">
        <f>SUM(B67:V67)</f>
        <v>3886.8457506475147</v>
      </c>
      <c r="X67" s="43"/>
      <c r="Y67" s="18" t="s">
        <v>152</v>
      </c>
      <c r="Z67" s="124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 s="29" customFormat="1" ht="15" customHeight="1">
      <c r="A68" s="21" t="s">
        <v>153</v>
      </c>
      <c r="B68" s="80">
        <v>79.79947256889525</v>
      </c>
      <c r="C68" s="80">
        <v>34.748158499277494</v>
      </c>
      <c r="D68" s="80">
        <v>68.67587585780693</v>
      </c>
      <c r="E68" s="80">
        <v>51.17264241706161</v>
      </c>
      <c r="F68" s="80">
        <v>11.712460492569381</v>
      </c>
      <c r="G68" s="80">
        <v>182.17870874875112</v>
      </c>
      <c r="H68" s="80">
        <v>267.6688534707289</v>
      </c>
      <c r="I68" s="80">
        <v>636.58092321491</v>
      </c>
      <c r="J68" s="80">
        <v>864.839523979829</v>
      </c>
      <c r="K68" s="80">
        <v>37.17625278102008</v>
      </c>
      <c r="L68" s="80">
        <v>49.355706515944625</v>
      </c>
      <c r="M68" s="80">
        <v>358.76159192170456</v>
      </c>
      <c r="N68" s="80">
        <v>59.810089336169774</v>
      </c>
      <c r="O68" s="80">
        <v>41.05561590230952</v>
      </c>
      <c r="P68" s="80">
        <v>164.9557126007513</v>
      </c>
      <c r="Q68" s="80">
        <v>116.22182</v>
      </c>
      <c r="R68" s="80">
        <v>70.06424397827723</v>
      </c>
      <c r="S68" s="125">
        <v>60.119838040477</v>
      </c>
      <c r="T68" s="126"/>
      <c r="U68" s="127"/>
      <c r="V68" s="80"/>
      <c r="W68" s="80">
        <f>SUM(B68:V68)</f>
        <v>3154.8974903264843</v>
      </c>
      <c r="X68" s="43"/>
      <c r="Y68" s="18" t="s">
        <v>154</v>
      </c>
      <c r="Z68" s="124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 s="29" customFormat="1" ht="15" customHeight="1">
      <c r="A69" s="19" t="s">
        <v>155</v>
      </c>
      <c r="B69" s="85">
        <f>SUM(B70:B73)</f>
        <v>574.874954459202</v>
      </c>
      <c r="C69" s="85">
        <f aca="true" t="shared" si="17" ref="C69:Q69">SUM(C70:C73)</f>
        <v>11.953354111924451</v>
      </c>
      <c r="D69" s="85">
        <f t="shared" si="17"/>
        <v>487.46525351494466</v>
      </c>
      <c r="E69" s="85">
        <f t="shared" si="17"/>
        <v>269.96282718072194</v>
      </c>
      <c r="F69" s="85">
        <f t="shared" si="17"/>
        <v>58.17369970278118</v>
      </c>
      <c r="G69" s="85">
        <f t="shared" si="17"/>
        <v>763.4509129445225</v>
      </c>
      <c r="H69" s="85">
        <f t="shared" si="17"/>
        <v>1283.37183227852</v>
      </c>
      <c r="I69" s="85">
        <f t="shared" si="17"/>
        <v>675.5328007433877</v>
      </c>
      <c r="J69" s="85">
        <f t="shared" si="17"/>
        <v>1588.6298672012117</v>
      </c>
      <c r="K69" s="85">
        <f t="shared" si="17"/>
        <v>253.36558870527557</v>
      </c>
      <c r="L69" s="85">
        <f t="shared" si="17"/>
        <v>294.53321872444593</v>
      </c>
      <c r="M69" s="85">
        <f t="shared" si="17"/>
        <v>1038.4365429891184</v>
      </c>
      <c r="N69" s="85">
        <f t="shared" si="17"/>
        <v>330.9712405130333</v>
      </c>
      <c r="O69" s="85">
        <f t="shared" si="17"/>
        <v>174.9350855487982</v>
      </c>
      <c r="P69" s="85">
        <f t="shared" si="17"/>
        <v>807.4064552120852</v>
      </c>
      <c r="Q69" s="85">
        <f t="shared" si="17"/>
        <v>591.754142</v>
      </c>
      <c r="R69" s="85">
        <v>608.6539871649936</v>
      </c>
      <c r="S69" s="131">
        <f>SUM(S70:U73)</f>
        <v>331.44088802417707</v>
      </c>
      <c r="T69" s="132"/>
      <c r="U69" s="133"/>
      <c r="V69" s="92"/>
      <c r="W69" s="92">
        <f>SUM(W70:W73)</f>
        <v>10144.912651019145</v>
      </c>
      <c r="X69" s="43"/>
      <c r="Y69" s="20" t="s">
        <v>156</v>
      </c>
      <c r="Z69" s="124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 s="29" customFormat="1" ht="15" customHeight="1">
      <c r="A70" s="21" t="s">
        <v>157</v>
      </c>
      <c r="B70" s="80">
        <v>240.0450555924042</v>
      </c>
      <c r="C70" s="80">
        <v>6.813735910809212</v>
      </c>
      <c r="D70" s="80">
        <v>297.11637603190684</v>
      </c>
      <c r="E70" s="80">
        <v>84.33847675780036</v>
      </c>
      <c r="F70" s="80">
        <v>19.03891431344546</v>
      </c>
      <c r="G70" s="80">
        <v>319.0782356392957</v>
      </c>
      <c r="H70" s="80">
        <v>666.9795967118611</v>
      </c>
      <c r="I70" s="80">
        <v>371.02873071947175</v>
      </c>
      <c r="J70" s="80">
        <v>613.6480425843654</v>
      </c>
      <c r="K70" s="80">
        <v>133.04985204812263</v>
      </c>
      <c r="L70" s="80">
        <v>159.42562645626995</v>
      </c>
      <c r="M70" s="80">
        <v>464.2867290242324</v>
      </c>
      <c r="N70" s="80">
        <v>168.793418476668</v>
      </c>
      <c r="O70" s="80">
        <v>106.64270871487747</v>
      </c>
      <c r="P70" s="80">
        <v>405.5079300145678</v>
      </c>
      <c r="Q70" s="80">
        <v>287.300628</v>
      </c>
      <c r="R70" s="80">
        <v>363.0489392210977</v>
      </c>
      <c r="S70" s="125">
        <v>181.7512011710489</v>
      </c>
      <c r="T70" s="126"/>
      <c r="U70" s="127"/>
      <c r="V70" s="80"/>
      <c r="W70" s="80">
        <f>SUM(B70:V70)</f>
        <v>4887.894197388246</v>
      </c>
      <c r="X70" s="43"/>
      <c r="Y70" s="18" t="s">
        <v>158</v>
      </c>
      <c r="Z70" s="124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 s="29" customFormat="1" ht="15" customHeight="1">
      <c r="A71" s="31" t="s">
        <v>159</v>
      </c>
      <c r="B71" s="80">
        <v>123.21539175985939</v>
      </c>
      <c r="C71" s="80">
        <v>2.4077833420858035</v>
      </c>
      <c r="D71" s="80">
        <v>29.55534029092386</v>
      </c>
      <c r="E71" s="80">
        <v>74.45010434091526</v>
      </c>
      <c r="F71" s="80">
        <v>11.54448727166742</v>
      </c>
      <c r="G71" s="80">
        <v>165.37276340368078</v>
      </c>
      <c r="H71" s="80">
        <v>138.52603411021013</v>
      </c>
      <c r="I71" s="80">
        <v>41.11967275096931</v>
      </c>
      <c r="J71" s="80">
        <v>249.34914631710666</v>
      </c>
      <c r="K71" s="80">
        <v>28.515936950269417</v>
      </c>
      <c r="L71" s="80">
        <v>34.655615102274155</v>
      </c>
      <c r="M71" s="80">
        <v>149.35274539636177</v>
      </c>
      <c r="N71" s="80">
        <v>39.43562510616859</v>
      </c>
      <c r="O71" s="80">
        <v>10.94330583306719</v>
      </c>
      <c r="P71" s="80">
        <v>73.94533288726291</v>
      </c>
      <c r="Q71" s="80">
        <v>55.236574999999995</v>
      </c>
      <c r="R71" s="80">
        <v>62.05151881993561</v>
      </c>
      <c r="S71" s="125">
        <v>47.3109137698961</v>
      </c>
      <c r="T71" s="126"/>
      <c r="U71" s="127"/>
      <c r="V71" s="80"/>
      <c r="W71" s="80">
        <f>SUM(B71:V71)</f>
        <v>1336.9882924526542</v>
      </c>
      <c r="X71" s="43"/>
      <c r="Y71" s="18" t="s">
        <v>160</v>
      </c>
      <c r="Z71" s="124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 s="29" customFormat="1" ht="15" customHeight="1">
      <c r="A72" s="21" t="s">
        <v>161</v>
      </c>
      <c r="B72" s="80">
        <v>78.21514657862339</v>
      </c>
      <c r="C72" s="80">
        <v>2.652865250365776</v>
      </c>
      <c r="D72" s="80">
        <v>48.27670561807307</v>
      </c>
      <c r="E72" s="80">
        <v>5.698714922647717</v>
      </c>
      <c r="F72" s="80">
        <v>12.53368063197319</v>
      </c>
      <c r="G72" s="80">
        <v>119.45143466308504</v>
      </c>
      <c r="H72" s="80">
        <v>160.95603286855146</v>
      </c>
      <c r="I72" s="80">
        <v>31.507623882057853</v>
      </c>
      <c r="J72" s="80">
        <v>310.0534523046122</v>
      </c>
      <c r="K72" s="80">
        <v>46.674582228420945</v>
      </c>
      <c r="L72" s="80">
        <v>29.525884043548583</v>
      </c>
      <c r="M72" s="80">
        <v>162.81675960386548</v>
      </c>
      <c r="N72" s="80">
        <v>43.31</v>
      </c>
      <c r="O72" s="80">
        <v>15.003476904224348</v>
      </c>
      <c r="P72" s="80">
        <v>82.25153464723235</v>
      </c>
      <c r="Q72" s="80">
        <v>97.751837</v>
      </c>
      <c r="R72" s="80">
        <v>55.649288097451645</v>
      </c>
      <c r="S72" s="125">
        <v>50.136106860985</v>
      </c>
      <c r="T72" s="126"/>
      <c r="U72" s="127"/>
      <c r="V72" s="80"/>
      <c r="W72" s="80">
        <f>SUM(B72:V72)</f>
        <v>1352.465126105718</v>
      </c>
      <c r="X72" s="43"/>
      <c r="Y72" s="18" t="s">
        <v>162</v>
      </c>
      <c r="Z72" s="124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 s="29" customFormat="1" ht="15" customHeight="1">
      <c r="A73" s="23" t="s">
        <v>163</v>
      </c>
      <c r="B73" s="90">
        <v>133.399360528315</v>
      </c>
      <c r="C73" s="90">
        <v>0.07896960866365925</v>
      </c>
      <c r="D73" s="90">
        <v>112.51683157404085</v>
      </c>
      <c r="E73" s="90">
        <v>105.47553115935861</v>
      </c>
      <c r="F73" s="90">
        <v>15.056617485695106</v>
      </c>
      <c r="G73" s="90">
        <v>159.54847923846108</v>
      </c>
      <c r="H73" s="90">
        <v>316.9101685878973</v>
      </c>
      <c r="I73" s="90">
        <v>231.8767733908889</v>
      </c>
      <c r="J73" s="90">
        <v>415.57922599512733</v>
      </c>
      <c r="K73" s="90">
        <v>45.1252174784626</v>
      </c>
      <c r="L73" s="90">
        <v>70.92609312235324</v>
      </c>
      <c r="M73" s="90">
        <v>261.9803089646586</v>
      </c>
      <c r="N73" s="90">
        <v>79.4321969301967</v>
      </c>
      <c r="O73" s="90">
        <v>42.345594096629206</v>
      </c>
      <c r="P73" s="90">
        <v>245.7016576630222</v>
      </c>
      <c r="Q73" s="90">
        <v>151.465102</v>
      </c>
      <c r="R73" s="90">
        <v>127.90424102650864</v>
      </c>
      <c r="S73" s="128">
        <v>52.24266622224707</v>
      </c>
      <c r="T73" s="129"/>
      <c r="U73" s="130"/>
      <c r="V73" s="90"/>
      <c r="W73" s="90">
        <f>SUM(B73:V73)</f>
        <v>2567.5650350725264</v>
      </c>
      <c r="X73" s="44"/>
      <c r="Y73" s="24" t="s">
        <v>164</v>
      </c>
      <c r="Z73" s="124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26" ht="12.75">
      <c r="A74" s="25"/>
      <c r="Z74" s="35"/>
    </row>
    <row r="75" spans="1:90" ht="12.75">
      <c r="A75" s="25" t="s">
        <v>208</v>
      </c>
      <c r="Y75" s="59" t="s">
        <v>209</v>
      </c>
      <c r="CC75" s="8"/>
      <c r="CD75" s="8"/>
      <c r="CE75" s="8"/>
      <c r="CF75" s="8"/>
      <c r="CG75" s="8"/>
      <c r="CH75" s="8"/>
      <c r="CI75" s="8"/>
      <c r="CJ75" s="8"/>
      <c r="CK75" s="8"/>
      <c r="CL75" s="8"/>
    </row>
    <row r="76" spans="1:139" ht="12.75">
      <c r="A76" s="25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</row>
    <row r="77" spans="1:139" ht="12.75">
      <c r="A77" s="25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</row>
    <row r="78" spans="1:139" ht="12.75">
      <c r="A78" s="25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</row>
    <row r="79" spans="2:139" ht="12.7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</row>
    <row r="80" spans="2:139" ht="12.7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</row>
    <row r="81" spans="2:139" ht="12.7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</row>
    <row r="82" spans="2:139" ht="12.7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</row>
    <row r="83" spans="2:139" ht="12.7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</row>
    <row r="84" spans="2:139" ht="12.7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</row>
    <row r="85" spans="2:139" ht="12.7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</row>
    <row r="86" spans="2:139" ht="12.7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</row>
    <row r="87" spans="2:139" ht="12.7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</row>
    <row r="88" spans="2:139" ht="12.7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</row>
    <row r="89" spans="2:139" ht="12.7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</row>
    <row r="90" spans="2:139" ht="12.7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</row>
    <row r="91" spans="2:139" ht="12.7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</row>
    <row r="92" ht="12.75">
      <c r="Z92" s="35"/>
    </row>
    <row r="93" ht="12.75">
      <c r="Z93" s="35"/>
    </row>
    <row r="94" ht="12.75">
      <c r="Z94" s="35"/>
    </row>
    <row r="95" ht="12.75">
      <c r="Z95" s="35"/>
    </row>
    <row r="96" ht="12.75">
      <c r="Z96" s="35"/>
    </row>
    <row r="97" spans="1:26" ht="12.75">
      <c r="A97" s="26"/>
      <c r="F97" s="14"/>
      <c r="R97" s="27"/>
      <c r="S97" s="27"/>
      <c r="T97" s="27"/>
      <c r="U97" s="27"/>
      <c r="V97" s="27"/>
      <c r="W97" s="27"/>
      <c r="X97" s="29"/>
      <c r="Y97" s="8"/>
      <c r="Z97" s="35"/>
    </row>
    <row r="98" spans="1:26" ht="12.75">
      <c r="A98" s="26"/>
      <c r="F98" s="14"/>
      <c r="R98" s="27"/>
      <c r="S98" s="27"/>
      <c r="T98" s="27"/>
      <c r="U98" s="27"/>
      <c r="V98" s="27"/>
      <c r="W98" s="27"/>
      <c r="X98" s="29"/>
      <c r="Y98" s="8"/>
      <c r="Z98" s="35"/>
    </row>
    <row r="99" ht="12.75">
      <c r="Z99" s="35"/>
    </row>
    <row r="100" ht="12.75">
      <c r="Z100" s="35"/>
    </row>
    <row r="101" ht="12.75">
      <c r="Z101" s="35"/>
    </row>
    <row r="102" ht="12.75">
      <c r="Z102" s="35"/>
    </row>
    <row r="103" ht="12.75">
      <c r="Z103" s="35"/>
    </row>
    <row r="104" ht="12.75">
      <c r="Z104" s="35"/>
    </row>
    <row r="105" ht="12.75">
      <c r="Z105" s="35"/>
    </row>
    <row r="106" ht="12.75">
      <c r="Z106" s="35"/>
    </row>
    <row r="107" ht="12.75">
      <c r="Z107" s="35"/>
    </row>
    <row r="108" ht="12.75">
      <c r="Z108" s="35"/>
    </row>
    <row r="109" ht="12.75">
      <c r="Z109" s="35"/>
    </row>
    <row r="110" ht="12.75">
      <c r="Z110" s="35"/>
    </row>
    <row r="111" ht="12.75">
      <c r="Z111" s="35"/>
    </row>
    <row r="112" ht="12.75">
      <c r="Z112" s="35"/>
    </row>
    <row r="113" ht="12.75">
      <c r="Z113" s="35"/>
    </row>
    <row r="114" ht="12.75">
      <c r="Z114" s="35"/>
    </row>
    <row r="115" ht="12.75">
      <c r="Z115" s="35"/>
    </row>
    <row r="116" ht="12.75">
      <c r="Z116" s="35"/>
    </row>
    <row r="117" ht="12.75">
      <c r="Z117" s="35"/>
    </row>
    <row r="118" ht="12.75">
      <c r="Z118" s="35"/>
    </row>
    <row r="119" ht="12.75">
      <c r="Z119" s="35"/>
    </row>
    <row r="120" ht="12.75">
      <c r="Z120" s="35"/>
    </row>
    <row r="121" ht="12.75">
      <c r="Z121" s="35"/>
    </row>
    <row r="122" ht="12.75">
      <c r="Z122" s="35"/>
    </row>
    <row r="123" ht="12.75">
      <c r="Z123" s="35"/>
    </row>
    <row r="124" ht="12.75">
      <c r="Z124" s="35"/>
    </row>
    <row r="125" ht="12.75">
      <c r="Z125" s="35"/>
    </row>
    <row r="126" ht="12.75">
      <c r="Z126" s="35"/>
    </row>
    <row r="127" ht="12.75">
      <c r="Z127" s="35"/>
    </row>
    <row r="128" ht="12.75">
      <c r="Z128" s="35"/>
    </row>
    <row r="129" ht="12.75">
      <c r="Z129" s="35"/>
    </row>
    <row r="130" ht="12.75">
      <c r="Z130" s="35"/>
    </row>
    <row r="131" ht="12.75">
      <c r="Z131" s="35"/>
    </row>
    <row r="132" ht="12.75">
      <c r="Z132" s="35"/>
    </row>
    <row r="133" ht="12.75">
      <c r="Z133" s="35"/>
    </row>
    <row r="134" ht="12.75">
      <c r="Z134" s="35"/>
    </row>
    <row r="135" ht="12.75">
      <c r="Z135" s="35"/>
    </row>
    <row r="136" ht="12.75">
      <c r="Z136" s="35"/>
    </row>
    <row r="137" ht="12.75">
      <c r="Z137" s="35"/>
    </row>
    <row r="138" ht="12.75">
      <c r="Z138" s="35"/>
    </row>
    <row r="139" ht="12.75">
      <c r="Z139" s="35"/>
    </row>
    <row r="140" ht="12.75">
      <c r="Z140" s="35"/>
    </row>
    <row r="141" ht="12.75">
      <c r="Z141" s="35"/>
    </row>
    <row r="142" ht="12.75">
      <c r="Z142" s="35"/>
    </row>
    <row r="143" ht="12.75">
      <c r="Z143" s="35"/>
    </row>
    <row r="144" ht="12.75">
      <c r="Z144" s="35"/>
    </row>
    <row r="145" ht="12.75">
      <c r="Z145" s="35"/>
    </row>
    <row r="146" ht="12.75">
      <c r="Z146" s="35"/>
    </row>
    <row r="147" ht="12.75">
      <c r="Z147" s="35"/>
    </row>
    <row r="148" ht="12.75">
      <c r="Z148" s="35"/>
    </row>
    <row r="149" ht="12.75">
      <c r="Z149" s="35"/>
    </row>
    <row r="150" ht="12.75">
      <c r="Z150" s="35"/>
    </row>
    <row r="151" ht="12.75">
      <c r="Z151" s="35"/>
    </row>
    <row r="152" ht="12.75">
      <c r="Z152" s="35"/>
    </row>
    <row r="153" ht="12.75">
      <c r="Z153" s="35"/>
    </row>
    <row r="154" ht="12.75">
      <c r="Z154" s="35"/>
    </row>
    <row r="155" ht="12.75">
      <c r="Z155" s="35"/>
    </row>
    <row r="156" ht="12.75">
      <c r="Z156" s="35"/>
    </row>
    <row r="157" ht="12.75">
      <c r="Z157" s="35"/>
    </row>
    <row r="158" ht="12.75">
      <c r="Z158" s="35"/>
    </row>
    <row r="159" ht="12.75">
      <c r="Z159" s="35"/>
    </row>
    <row r="160" ht="12.75">
      <c r="Z160" s="35"/>
    </row>
    <row r="161" ht="12.75">
      <c r="Z161" s="35"/>
    </row>
    <row r="162" ht="12.75">
      <c r="Z162" s="35"/>
    </row>
    <row r="163" ht="12.75">
      <c r="Z163" s="35"/>
    </row>
    <row r="164" ht="12.75">
      <c r="Z164" s="35"/>
    </row>
    <row r="165" ht="12.75">
      <c r="Z165" s="35"/>
    </row>
    <row r="166" ht="12.75">
      <c r="Z166" s="35"/>
    </row>
    <row r="167" ht="12.75">
      <c r="Z167" s="35"/>
    </row>
    <row r="168" ht="12.75">
      <c r="Z168" s="35"/>
    </row>
    <row r="169" ht="12.75">
      <c r="Z169" s="35"/>
    </row>
    <row r="170" ht="12.75">
      <c r="Z170" s="35"/>
    </row>
    <row r="171" ht="12.75">
      <c r="Z171" s="35"/>
    </row>
    <row r="172" ht="12.75">
      <c r="Z172" s="35"/>
    </row>
    <row r="173" ht="12.75">
      <c r="Z173" s="35"/>
    </row>
    <row r="174" ht="12.75">
      <c r="Z174" s="35"/>
    </row>
    <row r="175" ht="12.75">
      <c r="Z175" s="35"/>
    </row>
    <row r="176" ht="12.75">
      <c r="Z176" s="35"/>
    </row>
    <row r="177" ht="12.75">
      <c r="Z177" s="35"/>
    </row>
    <row r="178" ht="12.75">
      <c r="Z178" s="35"/>
    </row>
    <row r="179" ht="12.75">
      <c r="Z179" s="35"/>
    </row>
    <row r="180" ht="12.75">
      <c r="Z180" s="35"/>
    </row>
    <row r="181" ht="12.75">
      <c r="Z181" s="35"/>
    </row>
    <row r="182" ht="12.75">
      <c r="Z182" s="35"/>
    </row>
    <row r="183" ht="12.75">
      <c r="Z183" s="35"/>
    </row>
    <row r="184" ht="12.75">
      <c r="Z184" s="35"/>
    </row>
    <row r="185" ht="12.75">
      <c r="Z185" s="35"/>
    </row>
    <row r="186" ht="12.75">
      <c r="Z186" s="35"/>
    </row>
    <row r="187" ht="12.75">
      <c r="Z187" s="35"/>
    </row>
    <row r="188" ht="12.75">
      <c r="Z188" s="35"/>
    </row>
    <row r="189" ht="12.75">
      <c r="Z189" s="35"/>
    </row>
    <row r="190" ht="12.75">
      <c r="Z190" s="35"/>
    </row>
    <row r="191" ht="12.75">
      <c r="Z191" s="35"/>
    </row>
    <row r="192" ht="12.75">
      <c r="Z192" s="35"/>
    </row>
    <row r="193" ht="12.75">
      <c r="Z193" s="35"/>
    </row>
    <row r="194" ht="12.75">
      <c r="Z194" s="35"/>
    </row>
    <row r="195" ht="12.75">
      <c r="Z195" s="35"/>
    </row>
    <row r="196" ht="12.75">
      <c r="Z196" s="35"/>
    </row>
    <row r="197" ht="12.75">
      <c r="Z197" s="35"/>
    </row>
    <row r="198" ht="12.75">
      <c r="Z198" s="35"/>
    </row>
    <row r="199" ht="12.75">
      <c r="Z199" s="35"/>
    </row>
    <row r="200" ht="12.75">
      <c r="Z200" s="35"/>
    </row>
    <row r="201" ht="12.75">
      <c r="Z201" s="35"/>
    </row>
    <row r="202" ht="12.75">
      <c r="Z202" s="35"/>
    </row>
    <row r="203" ht="12.75">
      <c r="Z203" s="35"/>
    </row>
    <row r="204" ht="12.75">
      <c r="Z204" s="35"/>
    </row>
    <row r="205" ht="12.75">
      <c r="Z205" s="35"/>
    </row>
    <row r="206" ht="12.75">
      <c r="Z206" s="35"/>
    </row>
    <row r="207" ht="12.75">
      <c r="Z207" s="35"/>
    </row>
    <row r="208" ht="12.75">
      <c r="Z208" s="35"/>
    </row>
    <row r="209" ht="12.75">
      <c r="Z209" s="35"/>
    </row>
    <row r="210" ht="12.75">
      <c r="Z210" s="35"/>
    </row>
    <row r="211" ht="12.75">
      <c r="Z211" s="35"/>
    </row>
    <row r="212" ht="12.75">
      <c r="Z212" s="35"/>
    </row>
    <row r="213" ht="12.75">
      <c r="Z213" s="35"/>
    </row>
    <row r="214" ht="12.75">
      <c r="Z214" s="35"/>
    </row>
    <row r="215" ht="12.75">
      <c r="Z215" s="35"/>
    </row>
    <row r="216" ht="12.75">
      <c r="Z216" s="35"/>
    </row>
    <row r="217" ht="12.75">
      <c r="Z217" s="35"/>
    </row>
    <row r="218" ht="12.75">
      <c r="Z218" s="35"/>
    </row>
    <row r="219" ht="12.75">
      <c r="Z219" s="35"/>
    </row>
    <row r="220" ht="12.75">
      <c r="Z220" s="35"/>
    </row>
    <row r="221" ht="12.75">
      <c r="Z221" s="35"/>
    </row>
    <row r="222" ht="12.75">
      <c r="Z222" s="35"/>
    </row>
    <row r="223" ht="12.75">
      <c r="Z223" s="35"/>
    </row>
    <row r="224" ht="12.75">
      <c r="Z224" s="35"/>
    </row>
    <row r="225" ht="12.75">
      <c r="Z225" s="35"/>
    </row>
    <row r="226" ht="12.75">
      <c r="Z226" s="35"/>
    </row>
    <row r="227" ht="12.75">
      <c r="Z227" s="35"/>
    </row>
    <row r="228" ht="12.75">
      <c r="Z228" s="35"/>
    </row>
    <row r="229" ht="12.75">
      <c r="Z229" s="35"/>
    </row>
    <row r="230" ht="12.75">
      <c r="Z230" s="35"/>
    </row>
    <row r="231" ht="12.75">
      <c r="Z231" s="35"/>
    </row>
    <row r="232" ht="12.75">
      <c r="Z232" s="35"/>
    </row>
    <row r="233" ht="12.75">
      <c r="Z233" s="35"/>
    </row>
    <row r="234" ht="12.75">
      <c r="Z234" s="35"/>
    </row>
    <row r="235" ht="12.75">
      <c r="Z235" s="35"/>
    </row>
    <row r="236" ht="12.75">
      <c r="Z236" s="35"/>
    </row>
    <row r="237" ht="12.75">
      <c r="Z237" s="35"/>
    </row>
    <row r="238" ht="12.75">
      <c r="Z238" s="35"/>
    </row>
    <row r="239" ht="12.75">
      <c r="Z239" s="35"/>
    </row>
    <row r="240" ht="12.75">
      <c r="Z240" s="35"/>
    </row>
    <row r="241" ht="12.75">
      <c r="Z241" s="35"/>
    </row>
    <row r="242" ht="12.75">
      <c r="Z242" s="35"/>
    </row>
    <row r="243" ht="12.75">
      <c r="Z243" s="35"/>
    </row>
    <row r="244" ht="12.75">
      <c r="Z244" s="35"/>
    </row>
    <row r="245" ht="12.75">
      <c r="Z245" s="35"/>
    </row>
    <row r="246" ht="12.75">
      <c r="Z246" s="35"/>
    </row>
    <row r="247" ht="12.75">
      <c r="Z247" s="35"/>
    </row>
    <row r="248" ht="12.75">
      <c r="Z248" s="35"/>
    </row>
    <row r="249" ht="12.75">
      <c r="Z249" s="35"/>
    </row>
    <row r="250" ht="12.75">
      <c r="Z250" s="35"/>
    </row>
    <row r="251" ht="12.75">
      <c r="Z251" s="35"/>
    </row>
    <row r="252" ht="12.75">
      <c r="Z252" s="35"/>
    </row>
    <row r="253" ht="12.75">
      <c r="Z253" s="35"/>
    </row>
    <row r="254" ht="12.75">
      <c r="Z254" s="35"/>
    </row>
    <row r="255" ht="12.75">
      <c r="Z255" s="35"/>
    </row>
    <row r="256" ht="12.75">
      <c r="Z256" s="35"/>
    </row>
    <row r="257" ht="12.75">
      <c r="Z257" s="35"/>
    </row>
    <row r="258" ht="12.75">
      <c r="Z258" s="35"/>
    </row>
    <row r="259" ht="12.75">
      <c r="Z259" s="35"/>
    </row>
    <row r="260" ht="12.75">
      <c r="Z260" s="35"/>
    </row>
    <row r="261" ht="12.75">
      <c r="Z261" s="35"/>
    </row>
    <row r="262" ht="12.75">
      <c r="Z262" s="35"/>
    </row>
    <row r="263" ht="12.75">
      <c r="Z263" s="35"/>
    </row>
    <row r="264" ht="12.75">
      <c r="Z264" s="35"/>
    </row>
    <row r="265" ht="12.75">
      <c r="Z265" s="35"/>
    </row>
    <row r="266" ht="12.75">
      <c r="Z266" s="35"/>
    </row>
    <row r="267" ht="12.75">
      <c r="Z267" s="35"/>
    </row>
    <row r="268" ht="12.75">
      <c r="Z268" s="35"/>
    </row>
    <row r="269" ht="12.75">
      <c r="Z269" s="35"/>
    </row>
    <row r="270" ht="12.75">
      <c r="Z270" s="35"/>
    </row>
    <row r="271" ht="12.75">
      <c r="Z271" s="35"/>
    </row>
    <row r="272" ht="12.75">
      <c r="Z272" s="35"/>
    </row>
    <row r="273" ht="12.75">
      <c r="Z273" s="35"/>
    </row>
    <row r="274" ht="12.75">
      <c r="Z274" s="35"/>
    </row>
    <row r="275" ht="12.75">
      <c r="Z275" s="35"/>
    </row>
    <row r="276" ht="12.75">
      <c r="Z276" s="35"/>
    </row>
    <row r="277" ht="12.75">
      <c r="Z277" s="35"/>
    </row>
    <row r="278" ht="12.75">
      <c r="Z278" s="35"/>
    </row>
    <row r="279" ht="12.75">
      <c r="Z279" s="35"/>
    </row>
    <row r="280" ht="12.75">
      <c r="Z280" s="35"/>
    </row>
    <row r="281" ht="12.75">
      <c r="Z281" s="35"/>
    </row>
    <row r="282" ht="12.75">
      <c r="Z282" s="35"/>
    </row>
    <row r="283" ht="12.75">
      <c r="Z283" s="35"/>
    </row>
    <row r="284" ht="12.75">
      <c r="Z284" s="35"/>
    </row>
    <row r="285" ht="12.75">
      <c r="Z285" s="35"/>
    </row>
    <row r="286" ht="12.75">
      <c r="Z286" s="35"/>
    </row>
    <row r="287" ht="12.75">
      <c r="Z287" s="35"/>
    </row>
    <row r="288" ht="12.75">
      <c r="Z288" s="35"/>
    </row>
    <row r="289" ht="12.75">
      <c r="Z289" s="35"/>
    </row>
    <row r="290" ht="12.75">
      <c r="Z290" s="35"/>
    </row>
    <row r="291" ht="12.75">
      <c r="Z291" s="35"/>
    </row>
    <row r="292" ht="12.75">
      <c r="Z292" s="35"/>
    </row>
    <row r="293" ht="12.75">
      <c r="Z293" s="35"/>
    </row>
    <row r="294" ht="12.75">
      <c r="Z294" s="35"/>
    </row>
    <row r="295" ht="12.75">
      <c r="Z295" s="35"/>
    </row>
    <row r="296" ht="12.75">
      <c r="Z296" s="35"/>
    </row>
    <row r="297" ht="12.75">
      <c r="Z297" s="35"/>
    </row>
    <row r="298" ht="12.75">
      <c r="Z298" s="35"/>
    </row>
    <row r="299" ht="12.75">
      <c r="Z299" s="35"/>
    </row>
    <row r="300" ht="12.75">
      <c r="Z300" s="35"/>
    </row>
    <row r="301" ht="12.75">
      <c r="Z301" s="35"/>
    </row>
    <row r="302" ht="12.75">
      <c r="Z302" s="35"/>
    </row>
    <row r="303" ht="12.75">
      <c r="Z303" s="35"/>
    </row>
    <row r="304" ht="12.75">
      <c r="Z304" s="35"/>
    </row>
    <row r="305" ht="12.75">
      <c r="Z305" s="35"/>
    </row>
    <row r="306" ht="12.75">
      <c r="Z306" s="35"/>
    </row>
    <row r="307" ht="12.75">
      <c r="Z307" s="35"/>
    </row>
    <row r="308" ht="12.75">
      <c r="Z308" s="35"/>
    </row>
    <row r="309" ht="12.75">
      <c r="Z309" s="35"/>
    </row>
    <row r="310" ht="12.75">
      <c r="Z310" s="35"/>
    </row>
    <row r="311" ht="12.75">
      <c r="Z311" s="35"/>
    </row>
    <row r="312" ht="12.75">
      <c r="Z312" s="35"/>
    </row>
    <row r="313" ht="12.75">
      <c r="Z313" s="35"/>
    </row>
    <row r="314" ht="12.75">
      <c r="Z314" s="35"/>
    </row>
    <row r="315" ht="12.75">
      <c r="Z315" s="35"/>
    </row>
    <row r="316" ht="12.75">
      <c r="Z316" s="35"/>
    </row>
    <row r="317" ht="12.75">
      <c r="Z317" s="35"/>
    </row>
    <row r="318" ht="12.75">
      <c r="Z318" s="35"/>
    </row>
    <row r="319" ht="12.75">
      <c r="Z319" s="35"/>
    </row>
    <row r="320" ht="12.75">
      <c r="Z320" s="35"/>
    </row>
    <row r="321" ht="12.75">
      <c r="Z321" s="35"/>
    </row>
    <row r="322" ht="12.75">
      <c r="Z322" s="35"/>
    </row>
    <row r="323" ht="12.75">
      <c r="Z323" s="35"/>
    </row>
    <row r="324" ht="12.75">
      <c r="Z324" s="35"/>
    </row>
    <row r="325" ht="12.75">
      <c r="Z325" s="35"/>
    </row>
    <row r="326" ht="12.75">
      <c r="Z326" s="35"/>
    </row>
    <row r="327" ht="12.75">
      <c r="Z327" s="35"/>
    </row>
    <row r="328" ht="12.75">
      <c r="Z328" s="35"/>
    </row>
    <row r="329" ht="12.75">
      <c r="Z329" s="35"/>
    </row>
    <row r="330" ht="12.75">
      <c r="Z330" s="35"/>
    </row>
    <row r="331" ht="12.75">
      <c r="Z331" s="35"/>
    </row>
    <row r="332" ht="12.75">
      <c r="Z332" s="35"/>
    </row>
    <row r="333" ht="12.75">
      <c r="Z333" s="35"/>
    </row>
    <row r="334" ht="12.75">
      <c r="Z334" s="35"/>
    </row>
    <row r="335" ht="12.75">
      <c r="Z335" s="35"/>
    </row>
    <row r="336" ht="12.75">
      <c r="Z336" s="35"/>
    </row>
    <row r="337" ht="12.75">
      <c r="Z337" s="35"/>
    </row>
    <row r="338" ht="12.75">
      <c r="Z338" s="35"/>
    </row>
    <row r="339" ht="12.75">
      <c r="Z339" s="35"/>
    </row>
    <row r="340" ht="12.75">
      <c r="Z340" s="35"/>
    </row>
    <row r="341" ht="12.75">
      <c r="Z341" s="35"/>
    </row>
    <row r="342" ht="12.75">
      <c r="Z342" s="35"/>
    </row>
    <row r="343" ht="12.75">
      <c r="Z343" s="35"/>
    </row>
    <row r="344" ht="12.75">
      <c r="Z344" s="35"/>
    </row>
    <row r="345" ht="12.75">
      <c r="Z345" s="35"/>
    </row>
    <row r="346" ht="12.75">
      <c r="Z346" s="35"/>
    </row>
    <row r="347" ht="12.75">
      <c r="Z347" s="35"/>
    </row>
    <row r="348" ht="12.75">
      <c r="Z348" s="35"/>
    </row>
    <row r="349" ht="12.75">
      <c r="Z349" s="35"/>
    </row>
    <row r="350" ht="12.75">
      <c r="Z350" s="35"/>
    </row>
    <row r="351" ht="12.75">
      <c r="Z351" s="35"/>
    </row>
    <row r="352" ht="12.75">
      <c r="Z352" s="35"/>
    </row>
    <row r="353" ht="12.75">
      <c r="Z353" s="35"/>
    </row>
    <row r="354" ht="12.75">
      <c r="Z354" s="35"/>
    </row>
    <row r="355" ht="12.75">
      <c r="Z355" s="35"/>
    </row>
    <row r="356" ht="12.75">
      <c r="Z356" s="35"/>
    </row>
    <row r="357" ht="12.75">
      <c r="Z357" s="35"/>
    </row>
    <row r="358" ht="12.75">
      <c r="Z358" s="35"/>
    </row>
    <row r="359" ht="12.75">
      <c r="Z359" s="35"/>
    </row>
    <row r="360" ht="12.75">
      <c r="Z360" s="35"/>
    </row>
    <row r="361" ht="12.75">
      <c r="Z361" s="35"/>
    </row>
    <row r="362" ht="12.75">
      <c r="Z362" s="35"/>
    </row>
    <row r="363" ht="12.75">
      <c r="Z363" s="35"/>
    </row>
    <row r="364" ht="12.75">
      <c r="Z364" s="35"/>
    </row>
    <row r="365" ht="12.75">
      <c r="Z365" s="35"/>
    </row>
    <row r="366" ht="12.75">
      <c r="Z366" s="35"/>
    </row>
    <row r="367" ht="12.75">
      <c r="Z367" s="35"/>
    </row>
    <row r="368" ht="12.75">
      <c r="Z368" s="35"/>
    </row>
    <row r="369" ht="12.75">
      <c r="Z369" s="35"/>
    </row>
    <row r="370" ht="12.75">
      <c r="Z370" s="35"/>
    </row>
    <row r="371" ht="12.75">
      <c r="Z371" s="35"/>
    </row>
    <row r="372" ht="12.75">
      <c r="Z372" s="35"/>
    </row>
    <row r="373" ht="12.75">
      <c r="Z373" s="35"/>
    </row>
    <row r="374" ht="12.75">
      <c r="Z374" s="35"/>
    </row>
    <row r="375" ht="12.75">
      <c r="Z375" s="35"/>
    </row>
    <row r="376" ht="12.75">
      <c r="Z376" s="35"/>
    </row>
    <row r="377" ht="12.75">
      <c r="Z377" s="35"/>
    </row>
    <row r="378" ht="12.75">
      <c r="Z378" s="35"/>
    </row>
    <row r="379" ht="12.75">
      <c r="Z379" s="35"/>
    </row>
    <row r="380" ht="12.75">
      <c r="Z380" s="35"/>
    </row>
    <row r="381" ht="12.75">
      <c r="Z381" s="35"/>
    </row>
    <row r="382" ht="12.75">
      <c r="Z382" s="35"/>
    </row>
    <row r="383" ht="12.75">
      <c r="Z383" s="35"/>
    </row>
    <row r="384" ht="12.75">
      <c r="Z384" s="35"/>
    </row>
    <row r="385" ht="12.75">
      <c r="Z385" s="35"/>
    </row>
    <row r="386" ht="12.75">
      <c r="Z386" s="35"/>
    </row>
  </sheetData>
  <sheetProtection/>
  <mergeCells count="67">
    <mergeCell ref="S71:U71"/>
    <mergeCell ref="S72:U72"/>
    <mergeCell ref="S73:U73"/>
    <mergeCell ref="S67:U67"/>
    <mergeCell ref="S68:U68"/>
    <mergeCell ref="S69:U69"/>
    <mergeCell ref="S70:U70"/>
    <mergeCell ref="S61:U61"/>
    <mergeCell ref="S62:U62"/>
    <mergeCell ref="S63:U63"/>
    <mergeCell ref="S64:U64"/>
    <mergeCell ref="S65:U65"/>
    <mergeCell ref="S66:U66"/>
    <mergeCell ref="S9:U9"/>
    <mergeCell ref="S10:U10"/>
    <mergeCell ref="S11:U11"/>
    <mergeCell ref="S12:U12"/>
    <mergeCell ref="S59:U59"/>
    <mergeCell ref="S60:U60"/>
    <mergeCell ref="S17:U17"/>
    <mergeCell ref="S18:U18"/>
    <mergeCell ref="S19:U19"/>
    <mergeCell ref="S20:U20"/>
    <mergeCell ref="S13:U13"/>
    <mergeCell ref="S14:U14"/>
    <mergeCell ref="S15:U15"/>
    <mergeCell ref="S16:U16"/>
    <mergeCell ref="S25:U25"/>
    <mergeCell ref="S26:U26"/>
    <mergeCell ref="S27:U27"/>
    <mergeCell ref="S28:U28"/>
    <mergeCell ref="S21:U21"/>
    <mergeCell ref="S22:U22"/>
    <mergeCell ref="S23:U23"/>
    <mergeCell ref="S24:U24"/>
    <mergeCell ref="S33:U33"/>
    <mergeCell ref="S34:U34"/>
    <mergeCell ref="S35:U35"/>
    <mergeCell ref="S36:U36"/>
    <mergeCell ref="S29:U29"/>
    <mergeCell ref="S30:U30"/>
    <mergeCell ref="S31:U31"/>
    <mergeCell ref="S32:U32"/>
    <mergeCell ref="S41:U41"/>
    <mergeCell ref="S42:U42"/>
    <mergeCell ref="S43:U43"/>
    <mergeCell ref="S44:U44"/>
    <mergeCell ref="S37:U37"/>
    <mergeCell ref="S38:U38"/>
    <mergeCell ref="S39:U39"/>
    <mergeCell ref="S40:U40"/>
    <mergeCell ref="S51:U51"/>
    <mergeCell ref="S52:U52"/>
    <mergeCell ref="S45:U45"/>
    <mergeCell ref="S46:U46"/>
    <mergeCell ref="S47:U47"/>
    <mergeCell ref="S48:U48"/>
    <mergeCell ref="S7:U7"/>
    <mergeCell ref="S8:U8"/>
    <mergeCell ref="S57:U57"/>
    <mergeCell ref="S58:U58"/>
    <mergeCell ref="S53:U53"/>
    <mergeCell ref="S54:U54"/>
    <mergeCell ref="S55:U55"/>
    <mergeCell ref="S56:U56"/>
    <mergeCell ref="S49:U49"/>
    <mergeCell ref="S50:U5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98"/>
  <sheetViews>
    <sheetView zoomScalePageLayoutView="0" workbookViewId="0" topLeftCell="U1">
      <selection activeCell="F5" sqref="F5"/>
    </sheetView>
  </sheetViews>
  <sheetFormatPr defaultColWidth="9.00390625" defaultRowHeight="12.75"/>
  <cols>
    <col min="1" max="1" width="20.75390625" style="37" customWidth="1"/>
    <col min="2" max="6" width="9.25390625" style="33" customWidth="1"/>
    <col min="7" max="7" width="10.625" style="33" customWidth="1"/>
    <col min="8" max="10" width="9.25390625" style="33" customWidth="1"/>
    <col min="11" max="11" width="8.75390625" style="33" bestFit="1" customWidth="1"/>
    <col min="12" max="12" width="10.625" style="33" customWidth="1"/>
    <col min="13" max="13" width="9.25390625" style="33" customWidth="1"/>
    <col min="14" max="14" width="11.00390625" style="33" customWidth="1"/>
    <col min="15" max="15" width="10.25390625" style="33" customWidth="1"/>
    <col min="16" max="17" width="9.25390625" style="33" customWidth="1"/>
    <col min="18" max="18" width="10.00390625" style="33" customWidth="1"/>
    <col min="19" max="19" width="8.875" style="41" customWidth="1"/>
    <col min="20" max="20" width="10.375" style="41" customWidth="1"/>
    <col min="21" max="21" width="11.625" style="41" customWidth="1"/>
    <col min="22" max="23" width="11.625" style="34" customWidth="1"/>
    <col min="24" max="24" width="1.00390625" style="36" customWidth="1"/>
    <col min="25" max="25" width="24.00390625" style="37" customWidth="1"/>
    <col min="26" max="40" width="9.125" style="35" customWidth="1"/>
    <col min="41" max="16384" width="9.125" style="34" customWidth="1"/>
  </cols>
  <sheetData>
    <row r="1" spans="1:25" s="38" customFormat="1" ht="12">
      <c r="A1" s="104" t="s">
        <v>214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  <c r="V1" s="105"/>
      <c r="W1" s="105"/>
      <c r="X1" s="105"/>
      <c r="Y1" s="105" t="s">
        <v>219</v>
      </c>
    </row>
    <row r="2" spans="1:25" s="63" customFormat="1" ht="12" customHeight="1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8"/>
      <c r="U2" s="108"/>
      <c r="V2" s="108"/>
      <c r="W2" s="108"/>
      <c r="X2" s="109"/>
      <c r="Y2" s="110" t="s">
        <v>1</v>
      </c>
    </row>
    <row r="3" spans="1:25" s="63" customFormat="1" ht="12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3"/>
      <c r="V3" s="113"/>
      <c r="W3" s="113"/>
      <c r="X3" s="114"/>
      <c r="Y3" s="114"/>
    </row>
    <row r="4" spans="1:40" s="64" customFormat="1" ht="69" customHeight="1">
      <c r="A4" s="60" t="s">
        <v>2</v>
      </c>
      <c r="B4" s="61" t="s">
        <v>165</v>
      </c>
      <c r="C4" s="61" t="s">
        <v>167</v>
      </c>
      <c r="D4" s="61" t="s">
        <v>3</v>
      </c>
      <c r="E4" s="61" t="s">
        <v>168</v>
      </c>
      <c r="F4" s="61" t="s">
        <v>170</v>
      </c>
      <c r="G4" s="61" t="s">
        <v>4</v>
      </c>
      <c r="H4" s="61" t="s">
        <v>173</v>
      </c>
      <c r="I4" s="61" t="s">
        <v>175</v>
      </c>
      <c r="J4" s="61" t="s">
        <v>177</v>
      </c>
      <c r="K4" s="61" t="s">
        <v>180</v>
      </c>
      <c r="L4" s="61" t="s">
        <v>181</v>
      </c>
      <c r="M4" s="61" t="s">
        <v>184</v>
      </c>
      <c r="N4" s="61" t="s">
        <v>185</v>
      </c>
      <c r="O4" s="61" t="s">
        <v>188</v>
      </c>
      <c r="P4" s="61" t="s">
        <v>189</v>
      </c>
      <c r="Q4" s="61" t="s">
        <v>5</v>
      </c>
      <c r="R4" s="61" t="s">
        <v>192</v>
      </c>
      <c r="S4" s="61" t="s">
        <v>193</v>
      </c>
      <c r="T4" s="61" t="s">
        <v>198</v>
      </c>
      <c r="U4" s="61" t="s">
        <v>201</v>
      </c>
      <c r="V4" s="61" t="s">
        <v>202</v>
      </c>
      <c r="W4" s="61" t="s">
        <v>6</v>
      </c>
      <c r="X4" s="11"/>
      <c r="Y4" s="62" t="s">
        <v>7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64" customFormat="1" ht="63" customHeight="1">
      <c r="A5" s="30" t="s">
        <v>8</v>
      </c>
      <c r="B5" s="65" t="s">
        <v>166</v>
      </c>
      <c r="C5" s="65" t="s">
        <v>9</v>
      </c>
      <c r="D5" s="65" t="s">
        <v>10</v>
      </c>
      <c r="E5" s="65" t="s">
        <v>169</v>
      </c>
      <c r="F5" s="65" t="s">
        <v>171</v>
      </c>
      <c r="G5" s="65" t="s">
        <v>172</v>
      </c>
      <c r="H5" s="65" t="s">
        <v>174</v>
      </c>
      <c r="I5" s="65" t="s">
        <v>176</v>
      </c>
      <c r="J5" s="65" t="s">
        <v>178</v>
      </c>
      <c r="K5" s="65" t="s">
        <v>179</v>
      </c>
      <c r="L5" s="65" t="s">
        <v>182</v>
      </c>
      <c r="M5" s="65" t="s">
        <v>183</v>
      </c>
      <c r="N5" s="65" t="s">
        <v>186</v>
      </c>
      <c r="O5" s="65" t="s">
        <v>187</v>
      </c>
      <c r="P5" s="65" t="s">
        <v>190</v>
      </c>
      <c r="Q5" s="65" t="s">
        <v>11</v>
      </c>
      <c r="R5" s="65" t="s">
        <v>191</v>
      </c>
      <c r="S5" s="61" t="s">
        <v>195</v>
      </c>
      <c r="T5" s="61" t="s">
        <v>197</v>
      </c>
      <c r="U5" s="61" t="s">
        <v>200</v>
      </c>
      <c r="V5" s="61" t="s">
        <v>203</v>
      </c>
      <c r="W5" s="61" t="s">
        <v>12</v>
      </c>
      <c r="X5" s="12"/>
      <c r="Y5" s="68" t="s">
        <v>13</v>
      </c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25" ht="13.5" customHeight="1">
      <c r="A6" s="69"/>
      <c r="B6" s="61" t="s">
        <v>14</v>
      </c>
      <c r="C6" s="61" t="s">
        <v>15</v>
      </c>
      <c r="D6" s="61" t="s">
        <v>16</v>
      </c>
      <c r="E6" s="61" t="s">
        <v>17</v>
      </c>
      <c r="F6" s="61" t="s">
        <v>18</v>
      </c>
      <c r="G6" s="61" t="s">
        <v>19</v>
      </c>
      <c r="H6" s="61" t="s">
        <v>20</v>
      </c>
      <c r="I6" s="61" t="s">
        <v>21</v>
      </c>
      <c r="J6" s="61" t="s">
        <v>22</v>
      </c>
      <c r="K6" s="61" t="s">
        <v>23</v>
      </c>
      <c r="L6" s="61" t="s">
        <v>24</v>
      </c>
      <c r="M6" s="61" t="s">
        <v>25</v>
      </c>
      <c r="N6" s="61" t="s">
        <v>26</v>
      </c>
      <c r="O6" s="61" t="s">
        <v>27</v>
      </c>
      <c r="P6" s="61" t="s">
        <v>28</v>
      </c>
      <c r="Q6" s="61" t="s">
        <v>29</v>
      </c>
      <c r="R6" s="61" t="s">
        <v>30</v>
      </c>
      <c r="S6" s="71" t="s">
        <v>194</v>
      </c>
      <c r="T6" s="71" t="s">
        <v>196</v>
      </c>
      <c r="U6" s="71" t="s">
        <v>199</v>
      </c>
      <c r="V6" s="71" t="s">
        <v>204</v>
      </c>
      <c r="W6" s="71" t="s">
        <v>205</v>
      </c>
      <c r="X6" s="13"/>
      <c r="Y6" s="72"/>
    </row>
    <row r="7" spans="1:26" s="38" customFormat="1" ht="15" customHeight="1">
      <c r="A7" s="16" t="s">
        <v>31</v>
      </c>
      <c r="B7" s="95">
        <v>6299.57858037631</v>
      </c>
      <c r="C7" s="95">
        <v>626.68</v>
      </c>
      <c r="D7" s="95">
        <v>19412</v>
      </c>
      <c r="E7" s="95">
        <v>4480.616200000002</v>
      </c>
      <c r="F7" s="95">
        <v>1851.7423148657858</v>
      </c>
      <c r="G7" s="95">
        <v>6772.182656075198</v>
      </c>
      <c r="H7" s="95">
        <v>23844.966725984752</v>
      </c>
      <c r="I7" s="95">
        <v>12897.807163191253</v>
      </c>
      <c r="J7" s="95">
        <v>13237.659997992216</v>
      </c>
      <c r="K7" s="95">
        <v>9464.222699718915</v>
      </c>
      <c r="L7" s="95">
        <v>9244.664499460157</v>
      </c>
      <c r="M7" s="95">
        <v>27371.043167185675</v>
      </c>
      <c r="N7" s="95">
        <v>7366.8308359740995</v>
      </c>
      <c r="O7" s="95">
        <v>3683.279499349735</v>
      </c>
      <c r="P7" s="95">
        <v>18544.181824673662</v>
      </c>
      <c r="Q7" s="95">
        <v>11240.821599</v>
      </c>
      <c r="R7" s="95">
        <v>9842.736678947782</v>
      </c>
      <c r="S7" s="143">
        <v>9040.944391673927</v>
      </c>
      <c r="T7" s="144"/>
      <c r="U7" s="145"/>
      <c r="V7" s="95"/>
      <c r="W7" s="95">
        <f>+W8+W33+W60+W61</f>
        <v>195221.9714283446</v>
      </c>
      <c r="X7" s="43"/>
      <c r="Y7" s="15" t="s">
        <v>32</v>
      </c>
      <c r="Z7" s="124"/>
    </row>
    <row r="8" spans="1:26" s="38" customFormat="1" ht="15" customHeight="1">
      <c r="A8" s="16" t="s">
        <v>33</v>
      </c>
      <c r="B8" s="85">
        <v>2707.818590275323</v>
      </c>
      <c r="C8" s="85">
        <v>382.11671550251754</v>
      </c>
      <c r="D8" s="85">
        <v>6058.829699315247</v>
      </c>
      <c r="E8" s="85">
        <v>2250.0769793023906</v>
      </c>
      <c r="F8" s="85">
        <v>423.5504336817895</v>
      </c>
      <c r="G8" s="85">
        <v>1892.577688865148</v>
      </c>
      <c r="H8" s="85">
        <v>6275.558828757349</v>
      </c>
      <c r="I8" s="85">
        <v>1784.9135869083902</v>
      </c>
      <c r="J8" s="85">
        <v>2983.53555058695</v>
      </c>
      <c r="K8" s="85">
        <v>1246.1137875665202</v>
      </c>
      <c r="L8" s="85">
        <v>1505.314861596396</v>
      </c>
      <c r="M8" s="85">
        <v>5077.006555118656</v>
      </c>
      <c r="N8" s="85">
        <v>1359.6678769916577</v>
      </c>
      <c r="O8" s="85">
        <v>634.1584658998182</v>
      </c>
      <c r="P8" s="85">
        <v>5201.876753370686</v>
      </c>
      <c r="Q8" s="85">
        <v>3670.065506</v>
      </c>
      <c r="R8" s="85">
        <v>2884.8349187744457</v>
      </c>
      <c r="S8" s="131">
        <v>2137.6987981670545</v>
      </c>
      <c r="T8" s="132"/>
      <c r="U8" s="133"/>
      <c r="V8" s="85"/>
      <c r="W8" s="85">
        <f>+W9+W15+W23+W28</f>
        <v>48475.71559668033</v>
      </c>
      <c r="X8" s="43"/>
      <c r="Y8" s="22" t="s">
        <v>34</v>
      </c>
      <c r="Z8" s="124"/>
    </row>
    <row r="9" spans="1:26" s="77" customFormat="1" ht="15" customHeight="1">
      <c r="A9" s="19" t="s">
        <v>35</v>
      </c>
      <c r="B9" s="85">
        <v>462.98445191121647</v>
      </c>
      <c r="C9" s="85">
        <v>42.38030543795708</v>
      </c>
      <c r="D9" s="85">
        <v>957.710807225852</v>
      </c>
      <c r="E9" s="85">
        <v>159.41083731332412</v>
      </c>
      <c r="F9" s="85">
        <v>76.88197378261673</v>
      </c>
      <c r="G9" s="85">
        <v>306.21478773122215</v>
      </c>
      <c r="H9" s="85">
        <v>869.5731813700842</v>
      </c>
      <c r="I9" s="85">
        <v>436.3781520986026</v>
      </c>
      <c r="J9" s="85">
        <v>474.2721110821754</v>
      </c>
      <c r="K9" s="85">
        <v>196.35464046202344</v>
      </c>
      <c r="L9" s="85">
        <v>244.08753139116766</v>
      </c>
      <c r="M9" s="85">
        <v>731.677788777135</v>
      </c>
      <c r="N9" s="85">
        <v>186.18342034835806</v>
      </c>
      <c r="O9" s="85">
        <v>88.14424281548519</v>
      </c>
      <c r="P9" s="85">
        <v>1219.7392687895963</v>
      </c>
      <c r="Q9" s="85">
        <v>826.686293</v>
      </c>
      <c r="R9" s="85">
        <v>391.96487880619964</v>
      </c>
      <c r="S9" s="131">
        <v>285.63139925699477</v>
      </c>
      <c r="T9" s="132"/>
      <c r="U9" s="133"/>
      <c r="V9" s="92"/>
      <c r="W9" s="92">
        <f>SUM(W10:W14)</f>
        <v>7956.276071600011</v>
      </c>
      <c r="X9" s="43"/>
      <c r="Y9" s="20" t="s">
        <v>36</v>
      </c>
      <c r="Z9" s="124"/>
    </row>
    <row r="10" spans="1:26" s="38" customFormat="1" ht="15" customHeight="1">
      <c r="A10" s="17" t="s">
        <v>37</v>
      </c>
      <c r="B10" s="80">
        <v>93.8200762724439</v>
      </c>
      <c r="C10" s="80">
        <v>2.762720138010053</v>
      </c>
      <c r="D10" s="80">
        <v>173.15411394643405</v>
      </c>
      <c r="E10" s="80">
        <v>8.169809950722257</v>
      </c>
      <c r="F10" s="80">
        <v>17.22100109571821</v>
      </c>
      <c r="G10" s="80">
        <v>59.09573751195815</v>
      </c>
      <c r="H10" s="80">
        <v>202.21218753337777</v>
      </c>
      <c r="I10" s="80">
        <v>61.80091050154692</v>
      </c>
      <c r="J10" s="80">
        <v>93.89805044756496</v>
      </c>
      <c r="K10" s="80">
        <v>88.87011027311182</v>
      </c>
      <c r="L10" s="80">
        <v>57.73907036418609</v>
      </c>
      <c r="M10" s="80">
        <v>195.24247575202253</v>
      </c>
      <c r="N10" s="80">
        <v>21.41109334006118</v>
      </c>
      <c r="O10" s="80">
        <v>25.88941588043602</v>
      </c>
      <c r="P10" s="80">
        <v>599.683084858432</v>
      </c>
      <c r="Q10" s="80">
        <v>131.88219999999998</v>
      </c>
      <c r="R10" s="80">
        <v>148.14094336433362</v>
      </c>
      <c r="S10" s="125">
        <v>66.06557699999999</v>
      </c>
      <c r="T10" s="126"/>
      <c r="U10" s="127"/>
      <c r="V10" s="80"/>
      <c r="W10" s="80">
        <f aca="true" t="shared" si="0" ref="W10:W32">SUM(B10:V10)</f>
        <v>2047.0585782303597</v>
      </c>
      <c r="X10" s="43"/>
      <c r="Y10" s="18" t="s">
        <v>38</v>
      </c>
      <c r="Z10" s="124"/>
    </row>
    <row r="11" spans="1:26" s="38" customFormat="1" ht="15" customHeight="1">
      <c r="A11" s="17" t="s">
        <v>39</v>
      </c>
      <c r="B11" s="80">
        <v>76.4121257486909</v>
      </c>
      <c r="C11" s="80">
        <v>0.5227432780828927</v>
      </c>
      <c r="D11" s="80">
        <v>231.47870210648847</v>
      </c>
      <c r="E11" s="80">
        <v>1.9822556262556423</v>
      </c>
      <c r="F11" s="80">
        <v>15.49657973501431</v>
      </c>
      <c r="G11" s="80">
        <v>106.83648099893689</v>
      </c>
      <c r="H11" s="80">
        <v>134.885896482078</v>
      </c>
      <c r="I11" s="80">
        <v>23.315841828104194</v>
      </c>
      <c r="J11" s="80">
        <v>93.89481047218626</v>
      </c>
      <c r="K11" s="80">
        <v>31.298929689646535</v>
      </c>
      <c r="L11" s="80">
        <v>42.55109829425777</v>
      </c>
      <c r="M11" s="80">
        <v>111.6481578798243</v>
      </c>
      <c r="N11" s="80">
        <v>50.26952349405668</v>
      </c>
      <c r="O11" s="80">
        <v>15.972795270948854</v>
      </c>
      <c r="P11" s="80">
        <v>170.1725109355861</v>
      </c>
      <c r="Q11" s="80">
        <v>275.286707</v>
      </c>
      <c r="R11" s="80">
        <v>52.51201071454682</v>
      </c>
      <c r="S11" s="125">
        <v>60.671283</v>
      </c>
      <c r="T11" s="126"/>
      <c r="U11" s="127"/>
      <c r="V11" s="80"/>
      <c r="W11" s="80">
        <f t="shared" si="0"/>
        <v>1495.2084525547045</v>
      </c>
      <c r="X11" s="43"/>
      <c r="Y11" s="18" t="s">
        <v>40</v>
      </c>
      <c r="Z11" s="124"/>
    </row>
    <row r="12" spans="1:26" s="38" customFormat="1" ht="15" customHeight="1">
      <c r="A12" s="17" t="s">
        <v>41</v>
      </c>
      <c r="B12" s="80">
        <v>88.67440565220025</v>
      </c>
      <c r="C12" s="80">
        <v>0.08578011807213952</v>
      </c>
      <c r="D12" s="80">
        <v>171.14292125125976</v>
      </c>
      <c r="E12" s="80">
        <v>97.01545763039344</v>
      </c>
      <c r="F12" s="80">
        <v>11.550125200793781</v>
      </c>
      <c r="G12" s="80">
        <v>39.517088522071305</v>
      </c>
      <c r="H12" s="80">
        <v>125.63935345710385</v>
      </c>
      <c r="I12" s="80">
        <v>20.529472392787852</v>
      </c>
      <c r="J12" s="80">
        <v>79.42410519833503</v>
      </c>
      <c r="K12" s="80">
        <v>27.6467333770529</v>
      </c>
      <c r="L12" s="80">
        <v>34.283939931913665</v>
      </c>
      <c r="M12" s="80">
        <v>114.77197467957895</v>
      </c>
      <c r="N12" s="80">
        <v>37.60905091036833</v>
      </c>
      <c r="O12" s="80">
        <v>10.172657217300454</v>
      </c>
      <c r="P12" s="80">
        <v>184.74328152889032</v>
      </c>
      <c r="Q12" s="80">
        <v>258.93823299999997</v>
      </c>
      <c r="R12" s="80">
        <v>49.65789821311185</v>
      </c>
      <c r="S12" s="125">
        <v>20.425042256994754</v>
      </c>
      <c r="T12" s="126"/>
      <c r="U12" s="127"/>
      <c r="V12" s="80"/>
      <c r="W12" s="80">
        <f t="shared" si="0"/>
        <v>1371.8275205382288</v>
      </c>
      <c r="X12" s="43"/>
      <c r="Y12" s="18" t="s">
        <v>42</v>
      </c>
      <c r="Z12" s="124"/>
    </row>
    <row r="13" spans="1:26" s="38" customFormat="1" ht="15" customHeight="1">
      <c r="A13" s="17" t="s">
        <v>43</v>
      </c>
      <c r="B13" s="80">
        <v>97.54303940874385</v>
      </c>
      <c r="C13" s="80">
        <v>11.482087863279174</v>
      </c>
      <c r="D13" s="80">
        <v>104.77356231050823</v>
      </c>
      <c r="E13" s="80">
        <v>49.27632669926384</v>
      </c>
      <c r="F13" s="80">
        <v>7.653678920159676</v>
      </c>
      <c r="G13" s="80">
        <v>24.59530853186373</v>
      </c>
      <c r="H13" s="80">
        <v>134.0649554632621</v>
      </c>
      <c r="I13" s="80">
        <v>24.59306124475418</v>
      </c>
      <c r="J13" s="80">
        <v>61.44088496408917</v>
      </c>
      <c r="K13" s="80">
        <v>6.61715138357019</v>
      </c>
      <c r="L13" s="80">
        <v>40.356461030789085</v>
      </c>
      <c r="M13" s="80">
        <v>100.603850491778</v>
      </c>
      <c r="N13" s="80">
        <v>46.35967166674116</v>
      </c>
      <c r="O13" s="80">
        <v>20.069219913932958</v>
      </c>
      <c r="P13" s="80">
        <v>112.3881916997186</v>
      </c>
      <c r="Q13" s="80">
        <v>62.694882</v>
      </c>
      <c r="R13" s="80">
        <v>59.083431852899864</v>
      </c>
      <c r="S13" s="125">
        <v>47.010548</v>
      </c>
      <c r="T13" s="126"/>
      <c r="U13" s="127"/>
      <c r="V13" s="80"/>
      <c r="W13" s="80">
        <f t="shared" si="0"/>
        <v>1010.6063134453539</v>
      </c>
      <c r="X13" s="43"/>
      <c r="Y13" s="18" t="s">
        <v>44</v>
      </c>
      <c r="Z13" s="124"/>
    </row>
    <row r="14" spans="1:26" s="38" customFormat="1" ht="15" customHeight="1">
      <c r="A14" s="17" t="s">
        <v>45</v>
      </c>
      <c r="B14" s="80">
        <v>106.5348048291375</v>
      </c>
      <c r="C14" s="80">
        <v>27.526974040512815</v>
      </c>
      <c r="D14" s="80">
        <v>277.1615076111616</v>
      </c>
      <c r="E14" s="80">
        <v>2.9669874066889355</v>
      </c>
      <c r="F14" s="80">
        <v>24.960588830930742</v>
      </c>
      <c r="G14" s="80">
        <v>76.17017216639209</v>
      </c>
      <c r="H14" s="80">
        <v>272.7707884342624</v>
      </c>
      <c r="I14" s="80">
        <v>306.13886613140943</v>
      </c>
      <c r="J14" s="80">
        <v>145.61426</v>
      </c>
      <c r="K14" s="80">
        <v>41.92171573864201</v>
      </c>
      <c r="L14" s="80">
        <v>69.15696177002106</v>
      </c>
      <c r="M14" s="80">
        <v>209.41132997393126</v>
      </c>
      <c r="N14" s="80">
        <v>30.53408093713072</v>
      </c>
      <c r="O14" s="80">
        <v>16.04015453286691</v>
      </c>
      <c r="P14" s="80">
        <v>152.75219976696908</v>
      </c>
      <c r="Q14" s="80">
        <v>97.884271</v>
      </c>
      <c r="R14" s="80">
        <v>82.57059466130748</v>
      </c>
      <c r="S14" s="125">
        <v>91.458949</v>
      </c>
      <c r="T14" s="126"/>
      <c r="U14" s="127"/>
      <c r="V14" s="80"/>
      <c r="W14" s="80">
        <f t="shared" si="0"/>
        <v>2031.575206831364</v>
      </c>
      <c r="X14" s="43"/>
      <c r="Y14" s="18" t="s">
        <v>46</v>
      </c>
      <c r="Z14" s="124"/>
    </row>
    <row r="15" spans="1:26" s="38" customFormat="1" ht="15" customHeight="1">
      <c r="A15" s="19" t="s">
        <v>47</v>
      </c>
      <c r="B15" s="85">
        <v>1236.4234800355011</v>
      </c>
      <c r="C15" s="85">
        <v>53.648733523882534</v>
      </c>
      <c r="D15" s="85">
        <v>3494.9980047042686</v>
      </c>
      <c r="E15" s="85">
        <v>374.21855099836057</v>
      </c>
      <c r="F15" s="85">
        <v>216.11769058528108</v>
      </c>
      <c r="G15" s="85">
        <v>1033.363483736542</v>
      </c>
      <c r="H15" s="85">
        <v>3963.090728407143</v>
      </c>
      <c r="I15" s="85">
        <v>878.8241034414945</v>
      </c>
      <c r="J15" s="85">
        <v>1737.626814533292</v>
      </c>
      <c r="K15" s="85">
        <v>818.2662861256767</v>
      </c>
      <c r="L15" s="85">
        <v>890.1601096576526</v>
      </c>
      <c r="M15" s="85">
        <v>2938.781878609111</v>
      </c>
      <c r="N15" s="85">
        <v>845.4844566432997</v>
      </c>
      <c r="O15" s="85">
        <v>408.3609313206838</v>
      </c>
      <c r="P15" s="85">
        <v>2447.0944249954005</v>
      </c>
      <c r="Q15" s="85">
        <v>1990.731285</v>
      </c>
      <c r="R15" s="85">
        <v>1768.773602222323</v>
      </c>
      <c r="S15" s="131">
        <v>1342.9998044779727</v>
      </c>
      <c r="T15" s="132"/>
      <c r="U15" s="133"/>
      <c r="V15" s="92"/>
      <c r="W15" s="92">
        <f>SUM(W16:W22)</f>
        <v>26438.96436901788</v>
      </c>
      <c r="X15" s="43"/>
      <c r="Y15" s="20" t="s">
        <v>48</v>
      </c>
      <c r="Z15" s="124"/>
    </row>
    <row r="16" spans="1:26" s="38" customFormat="1" ht="15" customHeight="1">
      <c r="A16" s="21" t="s">
        <v>49</v>
      </c>
      <c r="B16" s="80">
        <v>259.8209626547745</v>
      </c>
      <c r="C16" s="80">
        <v>1.4684590114222795</v>
      </c>
      <c r="D16" s="80">
        <v>174.2562014026419</v>
      </c>
      <c r="E16" s="80">
        <v>103.25097838386759</v>
      </c>
      <c r="F16" s="80">
        <v>17.3087494312369</v>
      </c>
      <c r="G16" s="80">
        <v>52.510801545767755</v>
      </c>
      <c r="H16" s="80">
        <v>277.1762407697475</v>
      </c>
      <c r="I16" s="80">
        <v>61.869440366252476</v>
      </c>
      <c r="J16" s="80">
        <v>77.3900181228909</v>
      </c>
      <c r="K16" s="80">
        <v>11.35110277073523</v>
      </c>
      <c r="L16" s="80">
        <v>39.08250892707807</v>
      </c>
      <c r="M16" s="80">
        <v>134.63101257640028</v>
      </c>
      <c r="N16" s="80">
        <v>32.62559064700662</v>
      </c>
      <c r="O16" s="80">
        <v>5.630920753665777</v>
      </c>
      <c r="P16" s="80">
        <v>137.71983228396672</v>
      </c>
      <c r="Q16" s="80">
        <v>106.529062</v>
      </c>
      <c r="R16" s="80">
        <v>83.63254328625008</v>
      </c>
      <c r="S16" s="125">
        <v>77.8779388980151</v>
      </c>
      <c r="T16" s="126"/>
      <c r="U16" s="127"/>
      <c r="V16" s="80"/>
      <c r="W16" s="80">
        <f t="shared" si="0"/>
        <v>1654.1323638317199</v>
      </c>
      <c r="X16" s="43"/>
      <c r="Y16" s="18" t="s">
        <v>50</v>
      </c>
      <c r="Z16" s="124"/>
    </row>
    <row r="17" spans="1:40" s="37" customFormat="1" ht="15" customHeight="1">
      <c r="A17" s="21" t="s">
        <v>51</v>
      </c>
      <c r="B17" s="80">
        <v>247.95101568997794</v>
      </c>
      <c r="C17" s="80">
        <v>17.180166068538455</v>
      </c>
      <c r="D17" s="80">
        <v>2400.50580923273</v>
      </c>
      <c r="E17" s="80">
        <v>237.80580184347986</v>
      </c>
      <c r="F17" s="80">
        <v>137.74717334212133</v>
      </c>
      <c r="G17" s="80">
        <v>576.4030558465594</v>
      </c>
      <c r="H17" s="80">
        <v>2587.8514315456105</v>
      </c>
      <c r="I17" s="80">
        <v>506.2597455688292</v>
      </c>
      <c r="J17" s="80">
        <v>911.7013825770816</v>
      </c>
      <c r="K17" s="80">
        <v>694.6996551336871</v>
      </c>
      <c r="L17" s="80">
        <v>657.4448223892982</v>
      </c>
      <c r="M17" s="80">
        <v>1955.8931403947875</v>
      </c>
      <c r="N17" s="80">
        <v>692.5392427296924</v>
      </c>
      <c r="O17" s="80">
        <v>361.9596303520199</v>
      </c>
      <c r="P17" s="80">
        <v>1641.8394645397761</v>
      </c>
      <c r="Q17" s="80">
        <v>1454.920274</v>
      </c>
      <c r="R17" s="80">
        <v>1329.2606519476649</v>
      </c>
      <c r="S17" s="125">
        <v>975.055536392983</v>
      </c>
      <c r="T17" s="126"/>
      <c r="U17" s="127"/>
      <c r="V17" s="80"/>
      <c r="W17" s="93">
        <f t="shared" si="0"/>
        <v>17387.017999594835</v>
      </c>
      <c r="X17" s="43"/>
      <c r="Y17" s="18" t="s">
        <v>52</v>
      </c>
      <c r="Z17" s="124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s="37" customFormat="1" ht="15" customHeight="1">
      <c r="A18" s="21" t="s">
        <v>53</v>
      </c>
      <c r="B18" s="80">
        <v>82.32293888065574</v>
      </c>
      <c r="C18" s="80">
        <v>2.2556945476087145</v>
      </c>
      <c r="D18" s="80">
        <v>234.81115498618945</v>
      </c>
      <c r="E18" s="80">
        <v>2.747268526030709</v>
      </c>
      <c r="F18" s="80">
        <v>3.4362299366226146</v>
      </c>
      <c r="G18" s="80">
        <v>67.75261792552061</v>
      </c>
      <c r="H18" s="80">
        <v>108.29796951004361</v>
      </c>
      <c r="I18" s="80">
        <v>29.358978442069223</v>
      </c>
      <c r="J18" s="80">
        <v>50.6548813863908</v>
      </c>
      <c r="K18" s="80">
        <v>4.009504803550066</v>
      </c>
      <c r="L18" s="80">
        <v>20.735797416569522</v>
      </c>
      <c r="M18" s="80">
        <v>91.4874121899666</v>
      </c>
      <c r="N18" s="80">
        <v>13.527745934074046</v>
      </c>
      <c r="O18" s="80">
        <v>4.146780075639777</v>
      </c>
      <c r="P18" s="80">
        <v>113.1943786738943</v>
      </c>
      <c r="Q18" s="80">
        <v>50.594934</v>
      </c>
      <c r="R18" s="80">
        <v>45.13062190908962</v>
      </c>
      <c r="S18" s="125">
        <v>41.586254</v>
      </c>
      <c r="T18" s="126"/>
      <c r="U18" s="127"/>
      <c r="V18" s="80"/>
      <c r="W18" s="80">
        <f t="shared" si="0"/>
        <v>966.0511631439153</v>
      </c>
      <c r="X18" s="43"/>
      <c r="Y18" s="18" t="s">
        <v>54</v>
      </c>
      <c r="Z18" s="124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s="37" customFormat="1" ht="15" customHeight="1">
      <c r="A19" s="21" t="s">
        <v>55</v>
      </c>
      <c r="B19" s="80">
        <v>277.96726972129466</v>
      </c>
      <c r="C19" s="80">
        <v>5.765241677541314</v>
      </c>
      <c r="D19" s="80">
        <v>255.05042802481177</v>
      </c>
      <c r="E19" s="80">
        <v>13.623945829802754</v>
      </c>
      <c r="F19" s="80">
        <v>12.892361898707428</v>
      </c>
      <c r="G19" s="80">
        <v>82.36985482986832</v>
      </c>
      <c r="H19" s="80">
        <v>256.6799657627013</v>
      </c>
      <c r="I19" s="80">
        <v>61.0697377716767</v>
      </c>
      <c r="J19" s="80">
        <v>79.36873079052577</v>
      </c>
      <c r="K19" s="80">
        <v>11.402104061297923</v>
      </c>
      <c r="L19" s="80">
        <v>48.80478520163294</v>
      </c>
      <c r="M19" s="80">
        <v>132.90144690759638</v>
      </c>
      <c r="N19" s="80">
        <v>31.28291247254623</v>
      </c>
      <c r="O19" s="80">
        <v>3.0641248054016006</v>
      </c>
      <c r="P19" s="80">
        <v>148.45462907039644</v>
      </c>
      <c r="Q19" s="80">
        <v>100.662716</v>
      </c>
      <c r="R19" s="80">
        <v>81.11653205649134</v>
      </c>
      <c r="S19" s="125">
        <v>72.32392</v>
      </c>
      <c r="T19" s="126"/>
      <c r="U19" s="127"/>
      <c r="V19" s="80"/>
      <c r="W19" s="80">
        <f t="shared" si="0"/>
        <v>1674.8007068822933</v>
      </c>
      <c r="X19" s="43"/>
      <c r="Y19" s="18" t="s">
        <v>56</v>
      </c>
      <c r="Z19" s="124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s="37" customFormat="1" ht="15" customHeight="1">
      <c r="A20" s="21" t="s">
        <v>57</v>
      </c>
      <c r="B20" s="80">
        <v>102.34233561742032</v>
      </c>
      <c r="C20" s="80">
        <v>1.3464426174366613</v>
      </c>
      <c r="D20" s="80">
        <v>159.48962882369912</v>
      </c>
      <c r="E20" s="80">
        <v>2.753483307631284</v>
      </c>
      <c r="F20" s="80">
        <v>12.272590826098927</v>
      </c>
      <c r="G20" s="80">
        <v>78.5403090082202</v>
      </c>
      <c r="H20" s="80">
        <v>233.39992663556347</v>
      </c>
      <c r="I20" s="80">
        <v>47.30176853086505</v>
      </c>
      <c r="J20" s="80">
        <v>197.2161296676355</v>
      </c>
      <c r="K20" s="80">
        <v>34.94298810163401</v>
      </c>
      <c r="L20" s="80">
        <v>31.17965583639289</v>
      </c>
      <c r="M20" s="80">
        <v>178.12610077585845</v>
      </c>
      <c r="N20" s="80">
        <v>37.62766016360285</v>
      </c>
      <c r="O20" s="80">
        <v>9.90209774856358</v>
      </c>
      <c r="P20" s="80">
        <v>162.8816304454542</v>
      </c>
      <c r="Q20" s="80">
        <v>98.053125</v>
      </c>
      <c r="R20" s="80">
        <v>82.11820368130894</v>
      </c>
      <c r="S20" s="125">
        <v>54.24294</v>
      </c>
      <c r="T20" s="126"/>
      <c r="U20" s="127"/>
      <c r="V20" s="80"/>
      <c r="W20" s="80">
        <f t="shared" si="0"/>
        <v>1523.7370167873853</v>
      </c>
      <c r="X20" s="43"/>
      <c r="Y20" s="18" t="s">
        <v>58</v>
      </c>
      <c r="Z20" s="124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s="37" customFormat="1" ht="15" customHeight="1">
      <c r="A21" s="21" t="s">
        <v>59</v>
      </c>
      <c r="B21" s="80">
        <v>183.82751140315906</v>
      </c>
      <c r="C21" s="80">
        <v>4.472580701539976</v>
      </c>
      <c r="D21" s="80">
        <v>189.85251772124545</v>
      </c>
      <c r="E21" s="80">
        <v>10.158007248214743</v>
      </c>
      <c r="F21" s="80">
        <v>17.635793643879335</v>
      </c>
      <c r="G21" s="80">
        <v>45.2492251082071</v>
      </c>
      <c r="H21" s="80">
        <v>297.8410405228073</v>
      </c>
      <c r="I21" s="80">
        <v>67.07062486096842</v>
      </c>
      <c r="J21" s="80">
        <v>106.78045900337297</v>
      </c>
      <c r="K21" s="80">
        <v>43.859072953119096</v>
      </c>
      <c r="L21" s="80">
        <v>55.59428002577379</v>
      </c>
      <c r="M21" s="80">
        <v>197.89390395769462</v>
      </c>
      <c r="N21" s="80">
        <v>33.653884091979386</v>
      </c>
      <c r="O21" s="80">
        <v>13.734886184071023</v>
      </c>
      <c r="P21" s="80">
        <v>166.91242874553453</v>
      </c>
      <c r="Q21" s="80">
        <v>112.34351500000001</v>
      </c>
      <c r="R21" s="80">
        <v>102.70023763791006</v>
      </c>
      <c r="S21" s="125">
        <v>58.64734355663406</v>
      </c>
      <c r="T21" s="126"/>
      <c r="U21" s="127"/>
      <c r="V21" s="80"/>
      <c r="W21" s="80">
        <f t="shared" si="0"/>
        <v>1708.2273123661107</v>
      </c>
      <c r="X21" s="43"/>
      <c r="Y21" s="18" t="s">
        <v>60</v>
      </c>
      <c r="Z21" s="124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s="37" customFormat="1" ht="15" customHeight="1">
      <c r="A22" s="21" t="s">
        <v>61</v>
      </c>
      <c r="B22" s="80">
        <v>82.19144606821874</v>
      </c>
      <c r="C22" s="80">
        <v>21.160148899795132</v>
      </c>
      <c r="D22" s="80">
        <v>81.03226451295022</v>
      </c>
      <c r="E22" s="80">
        <v>3.879065859333659</v>
      </c>
      <c r="F22" s="80">
        <v>14.824791506614538</v>
      </c>
      <c r="G22" s="80">
        <v>130.5376194723987</v>
      </c>
      <c r="H22" s="80">
        <v>201.84415366066986</v>
      </c>
      <c r="I22" s="80">
        <v>105.89380790083338</v>
      </c>
      <c r="J22" s="80">
        <v>314.5152129853946</v>
      </c>
      <c r="K22" s="80">
        <v>18.001858301653357</v>
      </c>
      <c r="L22" s="80">
        <v>37.31825986090725</v>
      </c>
      <c r="M22" s="80">
        <v>247.84886180680758</v>
      </c>
      <c r="N22" s="80">
        <v>4.227420604398139</v>
      </c>
      <c r="O22" s="80">
        <v>9.922491401322178</v>
      </c>
      <c r="P22" s="80">
        <v>76.09206123637814</v>
      </c>
      <c r="Q22" s="80">
        <v>67.627659</v>
      </c>
      <c r="R22" s="80">
        <v>44.814811703608285</v>
      </c>
      <c r="S22" s="125">
        <v>63.26587163034048</v>
      </c>
      <c r="T22" s="126"/>
      <c r="U22" s="127"/>
      <c r="V22" s="80"/>
      <c r="W22" s="80">
        <f t="shared" si="0"/>
        <v>1524.997806411624</v>
      </c>
      <c r="X22" s="43"/>
      <c r="Y22" s="18" t="s">
        <v>62</v>
      </c>
      <c r="Z22" s="124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s="37" customFormat="1" ht="15" customHeight="1">
      <c r="A23" s="19" t="s">
        <v>63</v>
      </c>
      <c r="B23" s="85">
        <v>215.88839882359434</v>
      </c>
      <c r="C23" s="85">
        <v>276.29948818837084</v>
      </c>
      <c r="D23" s="85">
        <v>205.13348521733283</v>
      </c>
      <c r="E23" s="85">
        <v>1659.2944898944754</v>
      </c>
      <c r="F23" s="85">
        <v>27.725253676161834</v>
      </c>
      <c r="G23" s="85">
        <v>183.84621307895802</v>
      </c>
      <c r="H23" s="85">
        <v>349.74190998639574</v>
      </c>
      <c r="I23" s="85">
        <v>69.2466786055127</v>
      </c>
      <c r="J23" s="85">
        <v>163.76858450923822</v>
      </c>
      <c r="K23" s="85">
        <v>65.90247469395165</v>
      </c>
      <c r="L23" s="85">
        <v>100.97991071196607</v>
      </c>
      <c r="M23" s="85">
        <v>332.29718741436244</v>
      </c>
      <c r="N23" s="85">
        <v>80</v>
      </c>
      <c r="O23" s="85">
        <v>25.053644688620995</v>
      </c>
      <c r="P23" s="85">
        <v>361.54633366696015</v>
      </c>
      <c r="Q23" s="85">
        <v>223.864529</v>
      </c>
      <c r="R23" s="85">
        <v>163.51731102385816</v>
      </c>
      <c r="S23" s="131">
        <v>136.35541022691058</v>
      </c>
      <c r="T23" s="132"/>
      <c r="U23" s="133"/>
      <c r="V23" s="92"/>
      <c r="W23" s="92">
        <f>SUM(W24:W27)</f>
        <v>4640.46130340667</v>
      </c>
      <c r="X23" s="94">
        <v>0</v>
      </c>
      <c r="Y23" s="20" t="s">
        <v>64</v>
      </c>
      <c r="Z23" s="124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s="37" customFormat="1" ht="15" customHeight="1">
      <c r="A24" s="21" t="s">
        <v>65</v>
      </c>
      <c r="B24" s="80">
        <v>24.975499022668746</v>
      </c>
      <c r="C24" s="80">
        <v>0.21404099468812582</v>
      </c>
      <c r="D24" s="80">
        <v>15.93825798986703</v>
      </c>
      <c r="E24" s="80">
        <v>0.7897221541517763</v>
      </c>
      <c r="F24" s="80">
        <v>0.5934093030005744</v>
      </c>
      <c r="G24" s="80">
        <v>12.42919687267624</v>
      </c>
      <c r="H24" s="80">
        <v>36.74398401826703</v>
      </c>
      <c r="I24" s="80">
        <v>6.739922469352513</v>
      </c>
      <c r="J24" s="80">
        <v>22.144161654188295</v>
      </c>
      <c r="K24" s="80">
        <v>12.685957518675144</v>
      </c>
      <c r="L24" s="80">
        <v>9.352975394652299</v>
      </c>
      <c r="M24" s="80">
        <v>78.97766830787029</v>
      </c>
      <c r="N24" s="80">
        <v>8.64</v>
      </c>
      <c r="O24" s="80">
        <v>1.0867297738635526</v>
      </c>
      <c r="P24" s="80">
        <v>32.127417798379405</v>
      </c>
      <c r="Q24" s="80">
        <v>19.996689000000003</v>
      </c>
      <c r="R24" s="80">
        <v>21.874118365551645</v>
      </c>
      <c r="S24" s="125">
        <v>12.656685999999999</v>
      </c>
      <c r="T24" s="126"/>
      <c r="U24" s="127"/>
      <c r="V24" s="80"/>
      <c r="W24" s="80">
        <f t="shared" si="0"/>
        <v>317.9664366378526</v>
      </c>
      <c r="X24" s="43"/>
      <c r="Y24" s="18" t="s">
        <v>66</v>
      </c>
      <c r="Z24" s="124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s="37" customFormat="1" ht="15" customHeight="1">
      <c r="A25" s="21" t="s">
        <v>67</v>
      </c>
      <c r="B25" s="80">
        <v>46.993752807925645</v>
      </c>
      <c r="C25" s="80">
        <v>1.1723566948453386</v>
      </c>
      <c r="D25" s="80">
        <v>72.51979422056277</v>
      </c>
      <c r="E25" s="80">
        <v>0.30354251198693827</v>
      </c>
      <c r="F25" s="80">
        <v>2.340382164426407</v>
      </c>
      <c r="G25" s="80">
        <v>32.024935300329744</v>
      </c>
      <c r="H25" s="80">
        <v>65.4201261300256</v>
      </c>
      <c r="I25" s="80">
        <v>11.101439058736595</v>
      </c>
      <c r="J25" s="80">
        <v>31.964388173722874</v>
      </c>
      <c r="K25" s="80">
        <v>4.283660843830306</v>
      </c>
      <c r="L25" s="80">
        <v>18.721458217724596</v>
      </c>
      <c r="M25" s="80">
        <v>49.168216136508725</v>
      </c>
      <c r="N25" s="80">
        <v>24.88</v>
      </c>
      <c r="O25" s="80">
        <v>1.183435147830596</v>
      </c>
      <c r="P25" s="80">
        <v>77.53588586763132</v>
      </c>
      <c r="Q25" s="80">
        <v>40.796122</v>
      </c>
      <c r="R25" s="80">
        <v>26.873517439368776</v>
      </c>
      <c r="S25" s="125">
        <v>29.0935792269106</v>
      </c>
      <c r="T25" s="126"/>
      <c r="U25" s="127"/>
      <c r="V25" s="80"/>
      <c r="W25" s="80">
        <f t="shared" si="0"/>
        <v>536.3765919423668</v>
      </c>
      <c r="X25" s="43"/>
      <c r="Y25" s="18" t="s">
        <v>68</v>
      </c>
      <c r="Z25" s="124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s="37" customFormat="1" ht="15" customHeight="1">
      <c r="A26" s="21" t="s">
        <v>69</v>
      </c>
      <c r="B26" s="80">
        <v>74.00684128878167</v>
      </c>
      <c r="C26" s="80">
        <v>207.30598985107352</v>
      </c>
      <c r="D26" s="80">
        <v>78.5836117878772</v>
      </c>
      <c r="E26" s="80">
        <v>1336.194117072536</v>
      </c>
      <c r="F26" s="80">
        <v>19.828983466863285</v>
      </c>
      <c r="G26" s="80">
        <v>107.78686297044547</v>
      </c>
      <c r="H26" s="80">
        <v>199.03122548861592</v>
      </c>
      <c r="I26" s="80">
        <v>39.59609841454434</v>
      </c>
      <c r="J26" s="80">
        <v>78.2655855335983</v>
      </c>
      <c r="K26" s="80">
        <v>20.713147741782546</v>
      </c>
      <c r="L26" s="80">
        <v>56.293933176588894</v>
      </c>
      <c r="M26" s="80">
        <v>150.00626701717877</v>
      </c>
      <c r="N26" s="80">
        <v>34.48</v>
      </c>
      <c r="O26" s="80">
        <v>15.973548118317854</v>
      </c>
      <c r="P26" s="80">
        <v>174.428240524458</v>
      </c>
      <c r="Q26" s="80">
        <v>122.314307</v>
      </c>
      <c r="R26" s="80">
        <v>90.92970275895206</v>
      </c>
      <c r="S26" s="125">
        <v>72.00392</v>
      </c>
      <c r="T26" s="126"/>
      <c r="U26" s="127"/>
      <c r="V26" s="80"/>
      <c r="W26" s="80">
        <f t="shared" si="0"/>
        <v>2877.742382211614</v>
      </c>
      <c r="X26" s="43"/>
      <c r="Y26" s="18" t="s">
        <v>70</v>
      </c>
      <c r="Z26" s="124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s="37" customFormat="1" ht="15" customHeight="1">
      <c r="A27" s="21" t="s">
        <v>71</v>
      </c>
      <c r="B27" s="80">
        <v>69.91230570421827</v>
      </c>
      <c r="C27" s="80">
        <v>67.60710064776389</v>
      </c>
      <c r="D27" s="80">
        <v>38.09182121902583</v>
      </c>
      <c r="E27" s="80">
        <v>322.0071081558006</v>
      </c>
      <c r="F27" s="80">
        <v>4.962478741871567</v>
      </c>
      <c r="G27" s="80">
        <v>31.605217935506545</v>
      </c>
      <c r="H27" s="80">
        <v>48.5465743494872</v>
      </c>
      <c r="I27" s="80">
        <v>11.809218662879251</v>
      </c>
      <c r="J27" s="80">
        <v>31.39444914772874</v>
      </c>
      <c r="K27" s="80">
        <v>28.21970858966365</v>
      </c>
      <c r="L27" s="80">
        <v>16.611543923000287</v>
      </c>
      <c r="M27" s="80">
        <v>54.14503595280467</v>
      </c>
      <c r="N27" s="80">
        <v>12</v>
      </c>
      <c r="O27" s="80">
        <v>6.809931648608992</v>
      </c>
      <c r="P27" s="80">
        <v>77.45478947649137</v>
      </c>
      <c r="Q27" s="80">
        <v>40.757411</v>
      </c>
      <c r="R27" s="80">
        <v>23.83997245998568</v>
      </c>
      <c r="S27" s="125">
        <v>22.601225</v>
      </c>
      <c r="T27" s="126"/>
      <c r="U27" s="127"/>
      <c r="V27" s="80"/>
      <c r="W27" s="80">
        <f t="shared" si="0"/>
        <v>908.3758926148366</v>
      </c>
      <c r="X27" s="43"/>
      <c r="Y27" s="18" t="s">
        <v>72</v>
      </c>
      <c r="Z27" s="124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7" customFormat="1" ht="15" customHeight="1">
      <c r="A28" s="19" t="s">
        <v>73</v>
      </c>
      <c r="B28" s="85">
        <v>792.522259505011</v>
      </c>
      <c r="C28" s="85">
        <v>9.7881883523071</v>
      </c>
      <c r="D28" s="85">
        <v>1400.9874021677933</v>
      </c>
      <c r="E28" s="85">
        <v>57.153101096230124</v>
      </c>
      <c r="F28" s="85">
        <v>102.82551563772986</v>
      </c>
      <c r="G28" s="85">
        <v>369.1532043184256</v>
      </c>
      <c r="H28" s="85">
        <v>1093.153008993726</v>
      </c>
      <c r="I28" s="85">
        <v>400.4646527627805</v>
      </c>
      <c r="J28" s="85">
        <v>607.8680404622444</v>
      </c>
      <c r="K28" s="85">
        <v>165.59038628486837</v>
      </c>
      <c r="L28" s="85">
        <v>270.08730983560963</v>
      </c>
      <c r="M28" s="85">
        <v>1074.2497003180476</v>
      </c>
      <c r="N28" s="85">
        <v>248</v>
      </c>
      <c r="O28" s="85">
        <v>112.59964707502823</v>
      </c>
      <c r="P28" s="85">
        <v>1173.496725918729</v>
      </c>
      <c r="Q28" s="85">
        <v>628.7833989999999</v>
      </c>
      <c r="R28" s="85">
        <v>560.5791267220653</v>
      </c>
      <c r="S28" s="131">
        <v>372.7121842051762</v>
      </c>
      <c r="T28" s="132"/>
      <c r="U28" s="133"/>
      <c r="V28" s="92"/>
      <c r="W28" s="92">
        <f>SUM(W29:W32)</f>
        <v>9440.013852655771</v>
      </c>
      <c r="X28" s="43"/>
      <c r="Y28" s="20" t="s">
        <v>74</v>
      </c>
      <c r="Z28" s="124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s="37" customFormat="1" ht="15" customHeight="1">
      <c r="A29" s="21" t="s">
        <v>75</v>
      </c>
      <c r="B29" s="80">
        <v>119.06479840735588</v>
      </c>
      <c r="C29" s="80">
        <v>0</v>
      </c>
      <c r="D29" s="80">
        <v>44.691498129152606</v>
      </c>
      <c r="E29" s="80">
        <v>14.35553497348311</v>
      </c>
      <c r="F29" s="80">
        <v>8.872523307361622</v>
      </c>
      <c r="G29" s="80">
        <v>36.0018889150199</v>
      </c>
      <c r="H29" s="80">
        <v>167.20926337462734</v>
      </c>
      <c r="I29" s="80">
        <v>29.712961070124635</v>
      </c>
      <c r="J29" s="80">
        <v>57.91646684271256</v>
      </c>
      <c r="K29" s="80">
        <v>6.441466018489399</v>
      </c>
      <c r="L29" s="80">
        <v>31.686495043722584</v>
      </c>
      <c r="M29" s="80">
        <v>141.8965879400487</v>
      </c>
      <c r="N29" s="80">
        <v>13.64</v>
      </c>
      <c r="O29" s="80">
        <v>12.833564621672199</v>
      </c>
      <c r="P29" s="80">
        <v>129.1195242433147</v>
      </c>
      <c r="Q29" s="80">
        <v>94.64089299999999</v>
      </c>
      <c r="R29" s="80">
        <v>72.07054366606917</v>
      </c>
      <c r="S29" s="125">
        <v>37.970057999999995</v>
      </c>
      <c r="T29" s="126"/>
      <c r="U29" s="127"/>
      <c r="V29" s="80"/>
      <c r="W29" s="80">
        <f t="shared" si="0"/>
        <v>1018.1240675531543</v>
      </c>
      <c r="X29" s="43"/>
      <c r="Y29" s="18" t="s">
        <v>76</v>
      </c>
      <c r="Z29" s="124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s="37" customFormat="1" ht="15" customHeight="1">
      <c r="A30" s="21" t="s">
        <v>77</v>
      </c>
      <c r="B30" s="80">
        <v>489.9357972723539</v>
      </c>
      <c r="C30" s="80">
        <v>1.3853676105444646</v>
      </c>
      <c r="D30" s="80">
        <v>452.659029640414</v>
      </c>
      <c r="E30" s="80">
        <v>31.72019330788044</v>
      </c>
      <c r="F30" s="80">
        <v>54.47973816745533</v>
      </c>
      <c r="G30" s="80">
        <v>154.79153160236663</v>
      </c>
      <c r="H30" s="80">
        <v>449.91193799083095</v>
      </c>
      <c r="I30" s="80">
        <v>95.20162393867086</v>
      </c>
      <c r="J30" s="80">
        <v>155.23645386936218</v>
      </c>
      <c r="K30" s="80">
        <v>110.2182529744613</v>
      </c>
      <c r="L30" s="80">
        <v>119.27190966077069</v>
      </c>
      <c r="M30" s="80">
        <v>502.38817458645843</v>
      </c>
      <c r="N30" s="80">
        <v>115.072</v>
      </c>
      <c r="O30" s="80">
        <v>28.822126913566947</v>
      </c>
      <c r="P30" s="80">
        <v>555.3498489672842</v>
      </c>
      <c r="Q30" s="80">
        <v>218.829891</v>
      </c>
      <c r="R30" s="80">
        <v>264.1906833565113</v>
      </c>
      <c r="S30" s="125">
        <v>118.29005954294622</v>
      </c>
      <c r="T30" s="126"/>
      <c r="U30" s="127"/>
      <c r="V30" s="80"/>
      <c r="W30" s="80">
        <f t="shared" si="0"/>
        <v>3917.7546204018777</v>
      </c>
      <c r="X30" s="43"/>
      <c r="Y30" s="18" t="s">
        <v>78</v>
      </c>
      <c r="Z30" s="124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s="37" customFormat="1" ht="15" customHeight="1">
      <c r="A31" s="21" t="s">
        <v>79</v>
      </c>
      <c r="B31" s="80">
        <v>94.51481366316223</v>
      </c>
      <c r="C31" s="80">
        <v>5.624748412529725</v>
      </c>
      <c r="D31" s="80">
        <v>738.3203609424271</v>
      </c>
      <c r="E31" s="80">
        <v>8.368350173791972</v>
      </c>
      <c r="F31" s="80">
        <v>26.678868081902344</v>
      </c>
      <c r="G31" s="80">
        <v>111.62149478064829</v>
      </c>
      <c r="H31" s="80">
        <v>297.6023303607495</v>
      </c>
      <c r="I31" s="80">
        <v>238.98293876497462</v>
      </c>
      <c r="J31" s="80">
        <v>303.5901061349807</v>
      </c>
      <c r="K31" s="80">
        <v>9.50488816095865</v>
      </c>
      <c r="L31" s="80">
        <v>72.95126544161144</v>
      </c>
      <c r="M31" s="80">
        <v>251.2918491692107</v>
      </c>
      <c r="N31" s="80">
        <v>56.048</v>
      </c>
      <c r="O31" s="80">
        <v>46.0192992733998</v>
      </c>
      <c r="P31" s="80">
        <v>329.13114615309195</v>
      </c>
      <c r="Q31" s="80">
        <v>206.199906</v>
      </c>
      <c r="R31" s="80">
        <v>143.3509723072935</v>
      </c>
      <c r="S31" s="125">
        <v>127.85526466223</v>
      </c>
      <c r="T31" s="126"/>
      <c r="U31" s="127"/>
      <c r="V31" s="80"/>
      <c r="W31" s="80">
        <f t="shared" si="0"/>
        <v>3067.656602482962</v>
      </c>
      <c r="X31" s="43"/>
      <c r="Y31" s="18" t="s">
        <v>80</v>
      </c>
      <c r="Z31" s="124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s="37" customFormat="1" ht="15" customHeight="1">
      <c r="A32" s="21" t="s">
        <v>81</v>
      </c>
      <c r="B32" s="80">
        <v>89.00685016213887</v>
      </c>
      <c r="C32" s="80">
        <v>2.7780723292329115</v>
      </c>
      <c r="D32" s="80">
        <v>165.3165134557996</v>
      </c>
      <c r="E32" s="80">
        <v>2.7090226410745952</v>
      </c>
      <c r="F32" s="80">
        <v>12.794386081010568</v>
      </c>
      <c r="G32" s="80">
        <v>66.73828902039075</v>
      </c>
      <c r="H32" s="80">
        <v>178.42947726751814</v>
      </c>
      <c r="I32" s="80">
        <v>36.56712898901036</v>
      </c>
      <c r="J32" s="80">
        <v>91.1250136151889</v>
      </c>
      <c r="K32" s="80">
        <v>39.42577913095904</v>
      </c>
      <c r="L32" s="80">
        <v>46.17763968950494</v>
      </c>
      <c r="M32" s="80">
        <v>178.67308862232966</v>
      </c>
      <c r="N32" s="80">
        <v>63.24</v>
      </c>
      <c r="O32" s="80">
        <v>24.92465626638929</v>
      </c>
      <c r="P32" s="80">
        <v>159.89620655503816</v>
      </c>
      <c r="Q32" s="80">
        <v>109.112709</v>
      </c>
      <c r="R32" s="80">
        <v>80.9669273921914</v>
      </c>
      <c r="S32" s="125">
        <v>88.596802</v>
      </c>
      <c r="T32" s="126"/>
      <c r="U32" s="127"/>
      <c r="V32" s="80"/>
      <c r="W32" s="80">
        <f t="shared" si="0"/>
        <v>1436.4785622177772</v>
      </c>
      <c r="X32" s="43"/>
      <c r="Y32" s="18" t="s">
        <v>82</v>
      </c>
      <c r="Z32" s="124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s="37" customFormat="1" ht="15" customHeight="1">
      <c r="A33" s="16" t="s">
        <v>83</v>
      </c>
      <c r="B33" s="85">
        <v>2302.9734399532545</v>
      </c>
      <c r="C33" s="85">
        <v>156.05381138403635</v>
      </c>
      <c r="D33" s="85">
        <v>5101.96797807988</v>
      </c>
      <c r="E33" s="85">
        <v>833.0536791047775</v>
      </c>
      <c r="F33" s="85">
        <v>247.55787014705254</v>
      </c>
      <c r="G33" s="85">
        <v>1634.7713792129698</v>
      </c>
      <c r="H33" s="85">
        <v>3883.643868106465</v>
      </c>
      <c r="I33" s="85">
        <v>2232.264053009003</v>
      </c>
      <c r="J33" s="85">
        <v>2645.6050358919692</v>
      </c>
      <c r="K33" s="85">
        <v>841.6470839139412</v>
      </c>
      <c r="L33" s="85">
        <v>920.0343712756761</v>
      </c>
      <c r="M33" s="85">
        <v>4119.010085877069</v>
      </c>
      <c r="N33" s="85">
        <v>807.8478670062816</v>
      </c>
      <c r="O33" s="85">
        <v>320.21314212610616</v>
      </c>
      <c r="P33" s="85">
        <v>2937.24117155994</v>
      </c>
      <c r="Q33" s="85">
        <v>1908.300173</v>
      </c>
      <c r="R33" s="85">
        <v>1542.0280398396021</v>
      </c>
      <c r="S33" s="131">
        <v>1633.528522631697</v>
      </c>
      <c r="T33" s="132"/>
      <c r="U33" s="133"/>
      <c r="V33" s="92"/>
      <c r="W33" s="92">
        <f>+W34+W39+W44+W48+W54</f>
        <v>34067.74157211972</v>
      </c>
      <c r="X33" s="43"/>
      <c r="Y33" s="22" t="s">
        <v>84</v>
      </c>
      <c r="Z33" s="124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37" customFormat="1" ht="15" customHeight="1">
      <c r="A34" s="19" t="s">
        <v>85</v>
      </c>
      <c r="B34" s="85">
        <v>297.16744789906056</v>
      </c>
      <c r="C34" s="85">
        <v>4.107447968772382</v>
      </c>
      <c r="D34" s="85">
        <v>347.943661378559</v>
      </c>
      <c r="E34" s="85">
        <v>72.95655679234589</v>
      </c>
      <c r="F34" s="85">
        <v>60.62403112587612</v>
      </c>
      <c r="G34" s="85">
        <v>255.6113676243146</v>
      </c>
      <c r="H34" s="85">
        <v>544.9824447466713</v>
      </c>
      <c r="I34" s="85">
        <v>234.00466677182436</v>
      </c>
      <c r="J34" s="85">
        <v>324.1359354301013</v>
      </c>
      <c r="K34" s="85">
        <v>86.2013744623751</v>
      </c>
      <c r="L34" s="85">
        <v>143.9832828107542</v>
      </c>
      <c r="M34" s="85">
        <v>528.6139711781527</v>
      </c>
      <c r="N34" s="85">
        <v>119.97657166595323</v>
      </c>
      <c r="O34" s="85">
        <v>42.82628368600619</v>
      </c>
      <c r="P34" s="85">
        <v>441.9871071956066</v>
      </c>
      <c r="Q34" s="85">
        <v>328.556042</v>
      </c>
      <c r="R34" s="85">
        <v>300.7511547495334</v>
      </c>
      <c r="S34" s="131">
        <v>186.6522380132386</v>
      </c>
      <c r="T34" s="132"/>
      <c r="U34" s="133"/>
      <c r="V34" s="92"/>
      <c r="W34" s="92">
        <f>SUM(W35:W38)</f>
        <v>4321.081585499146</v>
      </c>
      <c r="X34" s="43"/>
      <c r="Y34" s="20" t="s">
        <v>86</v>
      </c>
      <c r="Z34" s="124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s="37" customFormat="1" ht="15" customHeight="1">
      <c r="A35" s="21" t="s">
        <v>87</v>
      </c>
      <c r="B35" s="80">
        <v>74.09902685162638</v>
      </c>
      <c r="C35" s="80">
        <v>1.290886413162362</v>
      </c>
      <c r="D35" s="80">
        <v>66.63031223136184</v>
      </c>
      <c r="E35" s="80">
        <v>38.74768826215563</v>
      </c>
      <c r="F35" s="80">
        <v>3.621017523729951</v>
      </c>
      <c r="G35" s="80">
        <v>60.96333460999834</v>
      </c>
      <c r="H35" s="80">
        <v>103.51385835772581</v>
      </c>
      <c r="I35" s="80">
        <v>22.105473398462284</v>
      </c>
      <c r="J35" s="80">
        <v>41.99059011103103</v>
      </c>
      <c r="K35" s="80">
        <v>9.904537927194419</v>
      </c>
      <c r="L35" s="80">
        <v>20.420435033250907</v>
      </c>
      <c r="M35" s="80">
        <v>109.3290815972495</v>
      </c>
      <c r="N35" s="80">
        <v>29.7541897731564</v>
      </c>
      <c r="O35" s="80">
        <v>5.83045957366605</v>
      </c>
      <c r="P35" s="80">
        <v>67.19026794932118</v>
      </c>
      <c r="Q35" s="80">
        <v>48.995802000000005</v>
      </c>
      <c r="R35" s="80">
        <v>43.83424087324149</v>
      </c>
      <c r="S35" s="125">
        <v>40.61119513086676</v>
      </c>
      <c r="T35" s="126"/>
      <c r="U35" s="127"/>
      <c r="V35" s="80"/>
      <c r="W35" s="80">
        <f>SUM(B35:V35)</f>
        <v>788.8323976172005</v>
      </c>
      <c r="X35" s="43"/>
      <c r="Y35" s="18" t="s">
        <v>88</v>
      </c>
      <c r="Z35" s="124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s="37" customFormat="1" ht="15" customHeight="1">
      <c r="A36" s="21" t="s">
        <v>89</v>
      </c>
      <c r="B36" s="80">
        <v>56.55821383088832</v>
      </c>
      <c r="C36" s="80">
        <v>0.05071443522498135</v>
      </c>
      <c r="D36" s="80">
        <v>4.940733335171479</v>
      </c>
      <c r="E36" s="80">
        <v>2.1437877166382795</v>
      </c>
      <c r="F36" s="80">
        <v>5.664501996449515</v>
      </c>
      <c r="G36" s="80">
        <v>33.28045336707755</v>
      </c>
      <c r="H36" s="80">
        <v>77.70776046548197</v>
      </c>
      <c r="I36" s="80">
        <v>143.30932724935752</v>
      </c>
      <c r="J36" s="80">
        <v>54.220682454258956</v>
      </c>
      <c r="K36" s="80">
        <v>6.396141986055925</v>
      </c>
      <c r="L36" s="80">
        <v>27.88287059601202</v>
      </c>
      <c r="M36" s="80">
        <v>69.06659435230733</v>
      </c>
      <c r="N36" s="80">
        <v>10.317985163271977</v>
      </c>
      <c r="O36" s="80">
        <v>10.634353185942363</v>
      </c>
      <c r="P36" s="80">
        <v>42.06819857187422</v>
      </c>
      <c r="Q36" s="80">
        <v>33.392064999999995</v>
      </c>
      <c r="R36" s="80">
        <v>26.758193763087235</v>
      </c>
      <c r="S36" s="125">
        <v>22.81393608822221</v>
      </c>
      <c r="T36" s="126"/>
      <c r="U36" s="127"/>
      <c r="V36" s="80"/>
      <c r="W36" s="80">
        <f>SUM(B36:V36)</f>
        <v>627.2065135573218</v>
      </c>
      <c r="X36" s="43"/>
      <c r="Y36" s="18" t="s">
        <v>90</v>
      </c>
      <c r="Z36" s="124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s="37" customFormat="1" ht="15" customHeight="1">
      <c r="A37" s="21" t="s">
        <v>91</v>
      </c>
      <c r="B37" s="80">
        <v>86.75151745536245</v>
      </c>
      <c r="C37" s="80">
        <v>1.9314581831463529</v>
      </c>
      <c r="D37" s="80">
        <v>214.26081604215466</v>
      </c>
      <c r="E37" s="80">
        <v>28.402385790403603</v>
      </c>
      <c r="F37" s="80">
        <v>46.93143075050593</v>
      </c>
      <c r="G37" s="80">
        <v>115.80138588642272</v>
      </c>
      <c r="H37" s="80">
        <v>265.92256719479656</v>
      </c>
      <c r="I37" s="80">
        <v>47.34465646636938</v>
      </c>
      <c r="J37" s="80">
        <v>150.45788782186372</v>
      </c>
      <c r="K37" s="80">
        <v>51.90184755871402</v>
      </c>
      <c r="L37" s="80">
        <v>69.7682801327729</v>
      </c>
      <c r="M37" s="80">
        <v>252.66860723139257</v>
      </c>
      <c r="N37" s="80">
        <v>69.94634128125072</v>
      </c>
      <c r="O37" s="80">
        <v>24.302226103566326</v>
      </c>
      <c r="P37" s="80">
        <v>261.5944859274073</v>
      </c>
      <c r="Q37" s="80">
        <v>204.07359300000002</v>
      </c>
      <c r="R37" s="80">
        <v>197.6818200514261</v>
      </c>
      <c r="S37" s="125">
        <v>103.79743696683299</v>
      </c>
      <c r="T37" s="126"/>
      <c r="U37" s="127"/>
      <c r="V37" s="80"/>
      <c r="W37" s="80">
        <f>SUM(B37:V37)</f>
        <v>2193.5387438443886</v>
      </c>
      <c r="X37" s="43"/>
      <c r="Y37" s="18" t="s">
        <v>92</v>
      </c>
      <c r="Z37" s="124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37" customFormat="1" ht="15" customHeight="1">
      <c r="A38" s="21" t="s">
        <v>93</v>
      </c>
      <c r="B38" s="80">
        <v>79.7586897611834</v>
      </c>
      <c r="C38" s="80">
        <v>0.8343889372386856</v>
      </c>
      <c r="D38" s="80">
        <v>62.111799769871006</v>
      </c>
      <c r="E38" s="80">
        <v>3.6626950231483852</v>
      </c>
      <c r="F38" s="80">
        <v>4.4070808551907215</v>
      </c>
      <c r="G38" s="80">
        <v>45.56619376081597</v>
      </c>
      <c r="H38" s="80">
        <v>97.83825872866697</v>
      </c>
      <c r="I38" s="80">
        <v>21.245209657635186</v>
      </c>
      <c r="J38" s="80">
        <v>77.4667750429476</v>
      </c>
      <c r="K38" s="80">
        <v>17.998846990410744</v>
      </c>
      <c r="L38" s="80">
        <v>25.91169704871836</v>
      </c>
      <c r="M38" s="80">
        <v>97.54968799720336</v>
      </c>
      <c r="N38" s="80">
        <v>9.958055448274118</v>
      </c>
      <c r="O38" s="80">
        <v>2.059244822831454</v>
      </c>
      <c r="P38" s="80">
        <v>71.13415474700395</v>
      </c>
      <c r="Q38" s="80">
        <v>42.094582</v>
      </c>
      <c r="R38" s="80">
        <v>32.47690006177857</v>
      </c>
      <c r="S38" s="125">
        <v>19.429669827316648</v>
      </c>
      <c r="T38" s="126"/>
      <c r="U38" s="127"/>
      <c r="V38" s="80"/>
      <c r="W38" s="80">
        <f>SUM(B38:V38)</f>
        <v>711.5039304802351</v>
      </c>
      <c r="X38" s="43"/>
      <c r="Y38" s="18" t="s">
        <v>94</v>
      </c>
      <c r="Z38" s="124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s="37" customFormat="1" ht="15" customHeight="1">
      <c r="A39" s="19" t="s">
        <v>95</v>
      </c>
      <c r="B39" s="85">
        <v>92.42013233395333</v>
      </c>
      <c r="C39" s="85">
        <v>3.8325237866914375</v>
      </c>
      <c r="D39" s="85">
        <v>77.7556336845897</v>
      </c>
      <c r="E39" s="85">
        <v>16.876086038165734</v>
      </c>
      <c r="F39" s="85">
        <v>32.86001816606342</v>
      </c>
      <c r="G39" s="85">
        <v>164.35712917128086</v>
      </c>
      <c r="H39" s="85">
        <v>392.44417563639377</v>
      </c>
      <c r="I39" s="85">
        <v>474.5484307260408</v>
      </c>
      <c r="J39" s="85">
        <v>876.7924742483749</v>
      </c>
      <c r="K39" s="85">
        <v>60.28105190720084</v>
      </c>
      <c r="L39" s="85">
        <v>93.28426461538446</v>
      </c>
      <c r="M39" s="85">
        <v>434.26469607504214</v>
      </c>
      <c r="N39" s="85">
        <v>79.95275549365489</v>
      </c>
      <c r="O39" s="85">
        <v>80.9145383788074</v>
      </c>
      <c r="P39" s="85">
        <v>215.91896526261024</v>
      </c>
      <c r="Q39" s="85">
        <v>170.074841</v>
      </c>
      <c r="R39" s="85">
        <v>113.4604640116629</v>
      </c>
      <c r="S39" s="131">
        <v>160.41382091162802</v>
      </c>
      <c r="T39" s="132"/>
      <c r="U39" s="133"/>
      <c r="V39" s="92"/>
      <c r="W39" s="92">
        <f>SUM(W40:W43)</f>
        <v>3540.4520014475443</v>
      </c>
      <c r="X39" s="43"/>
      <c r="Y39" s="20" t="s">
        <v>96</v>
      </c>
      <c r="Z39" s="124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37" customFormat="1" ht="15" customHeight="1">
      <c r="A40" s="21" t="s">
        <v>97</v>
      </c>
      <c r="B40" s="80">
        <v>20.48466999736258</v>
      </c>
      <c r="C40" s="80">
        <v>0.697508180815798</v>
      </c>
      <c r="D40" s="80">
        <v>7.130191608876874</v>
      </c>
      <c r="E40" s="80">
        <v>1.635770337684934</v>
      </c>
      <c r="F40" s="80">
        <v>8.594006007516043</v>
      </c>
      <c r="G40" s="80">
        <v>36.50905032055446</v>
      </c>
      <c r="H40" s="80">
        <v>83.41011110154211</v>
      </c>
      <c r="I40" s="80">
        <v>92.26466446225366</v>
      </c>
      <c r="J40" s="80">
        <v>270.90543596539675</v>
      </c>
      <c r="K40" s="80">
        <v>25.7219248488026</v>
      </c>
      <c r="L40" s="80">
        <v>17.25411567866899</v>
      </c>
      <c r="M40" s="80">
        <v>82.75717911195574</v>
      </c>
      <c r="N40" s="80">
        <v>20.307999895388342</v>
      </c>
      <c r="O40" s="80">
        <v>15.055909646829562</v>
      </c>
      <c r="P40" s="80">
        <v>39.60731346199144</v>
      </c>
      <c r="Q40" s="80">
        <v>27.020095</v>
      </c>
      <c r="R40" s="80">
        <v>20.09625285463734</v>
      </c>
      <c r="S40" s="125">
        <v>43.9963869058367</v>
      </c>
      <c r="T40" s="126"/>
      <c r="U40" s="127"/>
      <c r="V40" s="80"/>
      <c r="W40" s="80">
        <f aca="true" t="shared" si="1" ref="W40:W60">SUM(B40:V40)</f>
        <v>813.448585386114</v>
      </c>
      <c r="X40" s="43"/>
      <c r="Y40" s="18" t="s">
        <v>98</v>
      </c>
      <c r="Z40" s="124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s="37" customFormat="1" ht="15" customHeight="1">
      <c r="A41" s="21" t="s">
        <v>99</v>
      </c>
      <c r="B41" s="80">
        <v>28.38273220576653</v>
      </c>
      <c r="C41" s="80">
        <v>1.820281649109729</v>
      </c>
      <c r="D41" s="80">
        <v>23.67659045695756</v>
      </c>
      <c r="E41" s="80">
        <v>2.3615958855496397</v>
      </c>
      <c r="F41" s="80">
        <v>20.902265930211996</v>
      </c>
      <c r="G41" s="80">
        <v>55.39659177208679</v>
      </c>
      <c r="H41" s="80">
        <v>201.96274474749666</v>
      </c>
      <c r="I41" s="80">
        <v>174.76842800935702</v>
      </c>
      <c r="J41" s="80">
        <v>396.7966750331766</v>
      </c>
      <c r="K41" s="80">
        <v>29.597996486435612</v>
      </c>
      <c r="L41" s="80">
        <v>51.54306774614898</v>
      </c>
      <c r="M41" s="80">
        <v>218.68616500822776</v>
      </c>
      <c r="N41" s="80">
        <v>43.974015521510196</v>
      </c>
      <c r="O41" s="80">
        <v>49.66873732275572</v>
      </c>
      <c r="P41" s="80">
        <v>136.91561525490124</v>
      </c>
      <c r="Q41" s="80">
        <v>89.6791</v>
      </c>
      <c r="R41" s="80">
        <v>57.895256440326676</v>
      </c>
      <c r="S41" s="125">
        <v>89.870851</v>
      </c>
      <c r="T41" s="126"/>
      <c r="U41" s="127"/>
      <c r="V41" s="80"/>
      <c r="W41" s="80">
        <f t="shared" si="1"/>
        <v>1673.8987104700186</v>
      </c>
      <c r="X41" s="43"/>
      <c r="Y41" s="18" t="s">
        <v>100</v>
      </c>
      <c r="Z41" s="124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37" customFormat="1" ht="15" customHeight="1">
      <c r="A42" s="21" t="s">
        <v>101</v>
      </c>
      <c r="B42" s="80">
        <v>37.06833459406053</v>
      </c>
      <c r="C42" s="80">
        <v>1.3147339567659102</v>
      </c>
      <c r="D42" s="80">
        <v>44.048566482320055</v>
      </c>
      <c r="E42" s="80">
        <v>12.03152429217461</v>
      </c>
      <c r="F42" s="80">
        <v>3.348231619413134</v>
      </c>
      <c r="G42" s="80">
        <v>37.85382086098258</v>
      </c>
      <c r="H42" s="80">
        <v>70.34037302299626</v>
      </c>
      <c r="I42" s="80">
        <v>172.6308590465308</v>
      </c>
      <c r="J42" s="80">
        <v>130.73410433141436</v>
      </c>
      <c r="K42" s="80">
        <v>3.6831722715299713</v>
      </c>
      <c r="L42" s="80">
        <v>12.917371482606589</v>
      </c>
      <c r="M42" s="80">
        <v>91.01463659796806</v>
      </c>
      <c r="N42" s="80">
        <v>10.473810969668792</v>
      </c>
      <c r="O42" s="80">
        <v>6.828263354671888</v>
      </c>
      <c r="P42" s="80">
        <v>21.081297144362676</v>
      </c>
      <c r="Q42" s="80">
        <v>33.400905</v>
      </c>
      <c r="R42" s="80">
        <v>21.942106241971885</v>
      </c>
      <c r="S42" s="125">
        <v>15.6979950057913</v>
      </c>
      <c r="T42" s="126"/>
      <c r="U42" s="127"/>
      <c r="V42" s="80"/>
      <c r="W42" s="80">
        <f t="shared" si="1"/>
        <v>726.4101062752294</v>
      </c>
      <c r="X42" s="43"/>
      <c r="Y42" s="18" t="s">
        <v>102</v>
      </c>
      <c r="Z42" s="124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s="37" customFormat="1" ht="15" customHeight="1">
      <c r="A43" s="21" t="s">
        <v>103</v>
      </c>
      <c r="B43" s="80">
        <v>6.484395536763695</v>
      </c>
      <c r="C43" s="80">
        <v>0</v>
      </c>
      <c r="D43" s="80">
        <v>2.900285136435195</v>
      </c>
      <c r="E43" s="80">
        <v>0.8471955227565505</v>
      </c>
      <c r="F43" s="80">
        <v>0.015514608922247226</v>
      </c>
      <c r="G43" s="80">
        <v>34.59766621765703</v>
      </c>
      <c r="H43" s="80">
        <v>36.73094676435868</v>
      </c>
      <c r="I43" s="80">
        <v>34.88447920789932</v>
      </c>
      <c r="J43" s="80">
        <v>78.35625891838725</v>
      </c>
      <c r="K43" s="80">
        <v>1.2779583004326578</v>
      </c>
      <c r="L43" s="80">
        <v>11.569709707959897</v>
      </c>
      <c r="M43" s="80">
        <v>41.80671535689054</v>
      </c>
      <c r="N43" s="80">
        <v>5.196929107087568</v>
      </c>
      <c r="O43" s="80">
        <v>9.361628054550245</v>
      </c>
      <c r="P43" s="80">
        <v>18.314739401354874</v>
      </c>
      <c r="Q43" s="80">
        <v>19.974741</v>
      </c>
      <c r="R43" s="80">
        <v>13.526848474726993</v>
      </c>
      <c r="S43" s="125">
        <v>10.848588</v>
      </c>
      <c r="T43" s="126"/>
      <c r="U43" s="127"/>
      <c r="V43" s="80"/>
      <c r="W43" s="80">
        <f t="shared" si="1"/>
        <v>326.69459931618275</v>
      </c>
      <c r="X43" s="43"/>
      <c r="Y43" s="18" t="s">
        <v>104</v>
      </c>
      <c r="Z43" s="124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37" customFormat="1" ht="15" customHeight="1">
      <c r="A44" s="19" t="s">
        <v>105</v>
      </c>
      <c r="B44" s="85">
        <v>668.2878132626588</v>
      </c>
      <c r="C44" s="85">
        <v>9.852634421621401</v>
      </c>
      <c r="D44" s="85">
        <v>868.180426932122</v>
      </c>
      <c r="E44" s="85">
        <v>199.3961369419877</v>
      </c>
      <c r="F44" s="85">
        <v>38.79582640343803</v>
      </c>
      <c r="G44" s="85">
        <v>458.639083981588</v>
      </c>
      <c r="H44" s="85">
        <v>1069.3839380943966</v>
      </c>
      <c r="I44" s="85">
        <v>704.30948027906</v>
      </c>
      <c r="J44" s="85">
        <v>470.02263045390043</v>
      </c>
      <c r="K44" s="85">
        <v>355.55658390151194</v>
      </c>
      <c r="L44" s="85">
        <v>294.14231891391097</v>
      </c>
      <c r="M44" s="85">
        <v>1143.8985139631807</v>
      </c>
      <c r="N44" s="85">
        <v>224.92305401562575</v>
      </c>
      <c r="O44" s="85">
        <v>56.73243739665157</v>
      </c>
      <c r="P44" s="85">
        <v>899.896264712905</v>
      </c>
      <c r="Q44" s="85">
        <v>608.655346</v>
      </c>
      <c r="R44" s="85">
        <v>508.785427212688</v>
      </c>
      <c r="S44" s="131">
        <v>495.138852</v>
      </c>
      <c r="T44" s="132"/>
      <c r="U44" s="133"/>
      <c r="V44" s="92"/>
      <c r="W44" s="92">
        <f>SUM(W45:W47)</f>
        <v>9074.596768887246</v>
      </c>
      <c r="X44" s="43"/>
      <c r="Y44" s="20" t="s">
        <v>106</v>
      </c>
      <c r="Z44" s="124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s="37" customFormat="1" ht="15" customHeight="1">
      <c r="A45" s="21" t="s">
        <v>107</v>
      </c>
      <c r="B45" s="80">
        <v>208.9101062750108</v>
      </c>
      <c r="C45" s="80">
        <v>4.561732179015458</v>
      </c>
      <c r="D45" s="80">
        <v>171.2919982337077</v>
      </c>
      <c r="E45" s="80">
        <v>177.67821905763793</v>
      </c>
      <c r="F45" s="80">
        <v>14.603086617364736</v>
      </c>
      <c r="G45" s="80">
        <v>142.59461652985252</v>
      </c>
      <c r="H45" s="80">
        <v>296.86703495379317</v>
      </c>
      <c r="I45" s="80">
        <v>259.49776476590796</v>
      </c>
      <c r="J45" s="80">
        <v>132.27642509953893</v>
      </c>
      <c r="K45" s="80">
        <v>20.445244683973538</v>
      </c>
      <c r="L45" s="80">
        <v>77.84836015417747</v>
      </c>
      <c r="M45" s="80">
        <v>294.64619901329627</v>
      </c>
      <c r="N45" s="80">
        <v>44.759687749109524</v>
      </c>
      <c r="O45" s="80">
        <v>6.105344647102898</v>
      </c>
      <c r="P45" s="80">
        <v>185.62523574166042</v>
      </c>
      <c r="Q45" s="80">
        <v>174.636279</v>
      </c>
      <c r="R45" s="80">
        <v>108.95673529479379</v>
      </c>
      <c r="S45" s="125">
        <v>151.600232</v>
      </c>
      <c r="T45" s="126"/>
      <c r="U45" s="127"/>
      <c r="V45" s="80"/>
      <c r="W45" s="80">
        <f t="shared" si="1"/>
        <v>2472.9043019959427</v>
      </c>
      <c r="X45" s="43"/>
      <c r="Y45" s="18" t="s">
        <v>108</v>
      </c>
      <c r="Z45" s="124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37" customFormat="1" ht="15" customHeight="1">
      <c r="A46" s="21" t="s">
        <v>109</v>
      </c>
      <c r="B46" s="80">
        <v>186.54480307911652</v>
      </c>
      <c r="C46" s="80">
        <v>4.258511342957968</v>
      </c>
      <c r="D46" s="80">
        <v>618.578554189137</v>
      </c>
      <c r="E46" s="80">
        <v>19.696221172761668</v>
      </c>
      <c r="F46" s="80">
        <v>16.100485905424044</v>
      </c>
      <c r="G46" s="80">
        <v>211.16343907059402</v>
      </c>
      <c r="H46" s="80">
        <v>533.2934755519884</v>
      </c>
      <c r="I46" s="80">
        <v>292.78436226599007</v>
      </c>
      <c r="J46" s="80">
        <v>244.34642696297502</v>
      </c>
      <c r="K46" s="80">
        <v>278.22228581190853</v>
      </c>
      <c r="L46" s="80">
        <v>169.47273067259817</v>
      </c>
      <c r="M46" s="80">
        <v>638.6620417536731</v>
      </c>
      <c r="N46" s="80">
        <v>152.27290756857863</v>
      </c>
      <c r="O46" s="80">
        <v>45.21715416250476</v>
      </c>
      <c r="P46" s="80">
        <v>551.2502503160274</v>
      </c>
      <c r="Q46" s="80">
        <v>337.33615699999996</v>
      </c>
      <c r="R46" s="80">
        <v>329.9039413612115</v>
      </c>
      <c r="S46" s="125">
        <v>243.189181</v>
      </c>
      <c r="T46" s="126"/>
      <c r="U46" s="127"/>
      <c r="V46" s="80"/>
      <c r="W46" s="80">
        <f t="shared" si="1"/>
        <v>4872.292929187446</v>
      </c>
      <c r="X46" s="43"/>
      <c r="Y46" s="18" t="s">
        <v>110</v>
      </c>
      <c r="Z46" s="124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s="37" customFormat="1" ht="15" customHeight="1">
      <c r="A47" s="21" t="s">
        <v>111</v>
      </c>
      <c r="B47" s="80">
        <v>272.83290390853153</v>
      </c>
      <c r="C47" s="80">
        <v>1.0323908996479751</v>
      </c>
      <c r="D47" s="80">
        <v>78.3098745092774</v>
      </c>
      <c r="E47" s="80">
        <v>2.0216967115880906</v>
      </c>
      <c r="F47" s="80">
        <v>8.092253880649245</v>
      </c>
      <c r="G47" s="80">
        <v>104.88102838114146</v>
      </c>
      <c r="H47" s="80">
        <v>239.2234275886151</v>
      </c>
      <c r="I47" s="80">
        <v>152.02735324716204</v>
      </c>
      <c r="J47" s="80">
        <v>93.39977839138646</v>
      </c>
      <c r="K47" s="80">
        <v>56.88905340562986</v>
      </c>
      <c r="L47" s="80">
        <v>46.82122808713534</v>
      </c>
      <c r="M47" s="80">
        <v>210.59027319621134</v>
      </c>
      <c r="N47" s="80">
        <v>27.89045869793759</v>
      </c>
      <c r="O47" s="80">
        <v>5.409938587043909</v>
      </c>
      <c r="P47" s="80">
        <v>163.0207786552172</v>
      </c>
      <c r="Q47" s="80">
        <v>96.68291</v>
      </c>
      <c r="R47" s="80">
        <v>69.9247505566827</v>
      </c>
      <c r="S47" s="125">
        <v>100.349439</v>
      </c>
      <c r="T47" s="126"/>
      <c r="U47" s="127"/>
      <c r="V47" s="80"/>
      <c r="W47" s="80">
        <f t="shared" si="1"/>
        <v>1729.3995377038573</v>
      </c>
      <c r="X47" s="43"/>
      <c r="Y47" s="18" t="s">
        <v>112</v>
      </c>
      <c r="Z47" s="124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37" customFormat="1" ht="15" customHeight="1">
      <c r="A48" s="19" t="s">
        <v>113</v>
      </c>
      <c r="B48" s="85">
        <v>615.2575899055884</v>
      </c>
      <c r="C48" s="85">
        <v>59.416078058725695</v>
      </c>
      <c r="D48" s="85">
        <v>2591.2643861672564</v>
      </c>
      <c r="E48" s="85">
        <v>209.36819048885093</v>
      </c>
      <c r="F48" s="85">
        <v>57.261865790835245</v>
      </c>
      <c r="G48" s="85">
        <v>369.2482865680753</v>
      </c>
      <c r="H48" s="85">
        <v>925.7345877773677</v>
      </c>
      <c r="I48" s="85">
        <v>523.8622555208742</v>
      </c>
      <c r="J48" s="85">
        <v>427.5107819871077</v>
      </c>
      <c r="K48" s="85">
        <v>139.2739289942612</v>
      </c>
      <c r="L48" s="85">
        <v>190.14645671328728</v>
      </c>
      <c r="M48" s="85">
        <v>863.1436266503157</v>
      </c>
      <c r="N48" s="85">
        <v>184.9954858310477</v>
      </c>
      <c r="O48" s="85">
        <v>44.12555435720237</v>
      </c>
      <c r="P48" s="85">
        <v>706.3040130729289</v>
      </c>
      <c r="Q48" s="85">
        <v>347.039897</v>
      </c>
      <c r="R48" s="85">
        <v>288.27580046077935</v>
      </c>
      <c r="S48" s="131">
        <v>297.3049039008733</v>
      </c>
      <c r="T48" s="132"/>
      <c r="U48" s="133"/>
      <c r="V48" s="92"/>
      <c r="W48" s="92">
        <f>SUM(W49:W53)</f>
        <v>8839.533689245378</v>
      </c>
      <c r="X48" s="94">
        <v>0</v>
      </c>
      <c r="Y48" s="20" t="s">
        <v>114</v>
      </c>
      <c r="Z48" s="124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s="37" customFormat="1" ht="15" customHeight="1">
      <c r="A49" s="21" t="s">
        <v>115</v>
      </c>
      <c r="B49" s="80">
        <v>213.74009243258345</v>
      </c>
      <c r="C49" s="80">
        <v>17.671343229945172</v>
      </c>
      <c r="D49" s="80">
        <v>1479.3528380628868</v>
      </c>
      <c r="E49" s="80">
        <v>161.2652406447915</v>
      </c>
      <c r="F49" s="80">
        <v>13.990385949161883</v>
      </c>
      <c r="G49" s="80">
        <v>108.93376806473087</v>
      </c>
      <c r="H49" s="80">
        <v>213.65990583956471</v>
      </c>
      <c r="I49" s="80">
        <v>55.06622246757339</v>
      </c>
      <c r="J49" s="80">
        <v>56.68561457090574</v>
      </c>
      <c r="K49" s="80">
        <v>21.991353388193847</v>
      </c>
      <c r="L49" s="80">
        <v>37.616330319129816</v>
      </c>
      <c r="M49" s="80">
        <v>188.4880861437376</v>
      </c>
      <c r="N49" s="80">
        <v>37.18409265204059</v>
      </c>
      <c r="O49" s="80">
        <v>27.15008618403101</v>
      </c>
      <c r="P49" s="80">
        <v>123.58404553007735</v>
      </c>
      <c r="Q49" s="80">
        <v>78.784675</v>
      </c>
      <c r="R49" s="80">
        <v>47.99540979537224</v>
      </c>
      <c r="S49" s="125">
        <v>43.0176826255268</v>
      </c>
      <c r="T49" s="126"/>
      <c r="U49" s="127"/>
      <c r="V49" s="80"/>
      <c r="W49" s="80">
        <f t="shared" si="1"/>
        <v>2926.1771729002526</v>
      </c>
      <c r="X49" s="43"/>
      <c r="Y49" s="18" t="s">
        <v>116</v>
      </c>
      <c r="Z49" s="124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37" customFormat="1" ht="15" customHeight="1">
      <c r="A50" s="21" t="s">
        <v>117</v>
      </c>
      <c r="B50" s="80">
        <v>159.98676444539907</v>
      </c>
      <c r="C50" s="80">
        <v>13.474603076936566</v>
      </c>
      <c r="D50" s="80">
        <v>679.6886484916714</v>
      </c>
      <c r="E50" s="80">
        <v>36.299844021030566</v>
      </c>
      <c r="F50" s="80">
        <v>23.38271568911032</v>
      </c>
      <c r="G50" s="80">
        <v>149.25106771361843</v>
      </c>
      <c r="H50" s="80">
        <v>371.33956095782503</v>
      </c>
      <c r="I50" s="80">
        <v>245.11105707831177</v>
      </c>
      <c r="J50" s="80">
        <v>192.37460136938103</v>
      </c>
      <c r="K50" s="80">
        <v>38.99670011839314</v>
      </c>
      <c r="L50" s="80">
        <v>75.71617471283406</v>
      </c>
      <c r="M50" s="80">
        <v>328.0732093162858</v>
      </c>
      <c r="N50" s="80">
        <v>71.7782485024465</v>
      </c>
      <c r="O50" s="80">
        <v>6.839683663388312</v>
      </c>
      <c r="P50" s="80">
        <v>260.2088810849306</v>
      </c>
      <c r="Q50" s="80">
        <v>125.74623199999999</v>
      </c>
      <c r="R50" s="80">
        <v>104.79862372308412</v>
      </c>
      <c r="S50" s="125">
        <v>129.279007</v>
      </c>
      <c r="T50" s="126"/>
      <c r="U50" s="127"/>
      <c r="V50" s="80"/>
      <c r="W50" s="80">
        <f t="shared" si="1"/>
        <v>3012.3456229646463</v>
      </c>
      <c r="X50" s="43"/>
      <c r="Y50" s="18" t="s">
        <v>118</v>
      </c>
      <c r="Z50" s="124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s="37" customFormat="1" ht="15" customHeight="1">
      <c r="A51" s="21" t="s">
        <v>119</v>
      </c>
      <c r="B51" s="80">
        <v>8.245843741485055</v>
      </c>
      <c r="C51" s="80">
        <v>0</v>
      </c>
      <c r="D51" s="80">
        <v>7.77379315850177</v>
      </c>
      <c r="E51" s="80">
        <v>0.8471483719208993</v>
      </c>
      <c r="F51" s="80">
        <v>3.7816853196679694</v>
      </c>
      <c r="G51" s="80">
        <v>7.943530848642515</v>
      </c>
      <c r="H51" s="80">
        <v>21.946394729572006</v>
      </c>
      <c r="I51" s="80">
        <v>6.08196545649116</v>
      </c>
      <c r="J51" s="80">
        <v>21.887464775740348</v>
      </c>
      <c r="K51" s="80">
        <v>3.4818482248565306</v>
      </c>
      <c r="L51" s="80">
        <v>6.461548301412144</v>
      </c>
      <c r="M51" s="80">
        <v>40.27463251829924</v>
      </c>
      <c r="N51" s="80">
        <v>5.549864574931431</v>
      </c>
      <c r="O51" s="80">
        <v>0.4814056931593626</v>
      </c>
      <c r="P51" s="80">
        <v>31.988246017566357</v>
      </c>
      <c r="Q51" s="80">
        <v>13.006808</v>
      </c>
      <c r="R51" s="80">
        <v>14.518819322745394</v>
      </c>
      <c r="S51" s="125">
        <v>24.409323</v>
      </c>
      <c r="T51" s="126"/>
      <c r="U51" s="127"/>
      <c r="V51" s="80"/>
      <c r="W51" s="80">
        <f t="shared" si="1"/>
        <v>218.68032205499222</v>
      </c>
      <c r="X51" s="43"/>
      <c r="Y51" s="18" t="s">
        <v>120</v>
      </c>
      <c r="Z51" s="124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37" customFormat="1" ht="15" customHeight="1">
      <c r="A52" s="21" t="s">
        <v>121</v>
      </c>
      <c r="B52" s="80">
        <v>201.5372058950846</v>
      </c>
      <c r="C52" s="80">
        <v>8.138220400720808</v>
      </c>
      <c r="D52" s="80">
        <v>414.8614282253778</v>
      </c>
      <c r="E52" s="80">
        <v>6.810575701354988</v>
      </c>
      <c r="F52" s="80">
        <v>15.663477907536079</v>
      </c>
      <c r="G52" s="80">
        <v>80.16659601227424</v>
      </c>
      <c r="H52" s="80">
        <v>277.056570455202</v>
      </c>
      <c r="I52" s="80">
        <v>187.51661350486677</v>
      </c>
      <c r="J52" s="80">
        <v>116.95906645163863</v>
      </c>
      <c r="K52" s="80">
        <v>56.18310295628497</v>
      </c>
      <c r="L52" s="80">
        <v>56.188139383616374</v>
      </c>
      <c r="M52" s="80">
        <v>241.2321546995567</v>
      </c>
      <c r="N52" s="80">
        <v>56.79361415013164</v>
      </c>
      <c r="O52" s="80">
        <v>8.175305444590983</v>
      </c>
      <c r="P52" s="80">
        <v>216.89163842758205</v>
      </c>
      <c r="Q52" s="80">
        <v>107.475772</v>
      </c>
      <c r="R52" s="80">
        <v>100.52247836738479</v>
      </c>
      <c r="S52" s="125">
        <v>62.62883327534649</v>
      </c>
      <c r="T52" s="126"/>
      <c r="U52" s="127"/>
      <c r="V52" s="80"/>
      <c r="W52" s="80">
        <f t="shared" si="1"/>
        <v>2214.8007932585497</v>
      </c>
      <c r="X52" s="43"/>
      <c r="Y52" s="18" t="s">
        <v>122</v>
      </c>
      <c r="Z52" s="124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s="37" customFormat="1" ht="15" customHeight="1">
      <c r="A53" s="21" t="s">
        <v>123</v>
      </c>
      <c r="B53" s="80">
        <v>31.74768339103619</v>
      </c>
      <c r="C53" s="80">
        <v>20.131911351123144</v>
      </c>
      <c r="D53" s="80">
        <v>9.58767822881885</v>
      </c>
      <c r="E53" s="80">
        <v>4.145381749752961</v>
      </c>
      <c r="F53" s="80">
        <v>0.44360092535899603</v>
      </c>
      <c r="G53" s="80">
        <v>22.953323928809276</v>
      </c>
      <c r="H53" s="80">
        <v>41.732155795203994</v>
      </c>
      <c r="I53" s="80">
        <v>30.086397013631185</v>
      </c>
      <c r="J53" s="80">
        <v>39.60403481944195</v>
      </c>
      <c r="K53" s="80">
        <v>18.62092430653273</v>
      </c>
      <c r="L53" s="80">
        <v>14.164263996294887</v>
      </c>
      <c r="M53" s="80">
        <v>65.0755439724363</v>
      </c>
      <c r="N53" s="80">
        <v>13.689665951497528</v>
      </c>
      <c r="O53" s="80">
        <v>1.4790733720327</v>
      </c>
      <c r="P53" s="80">
        <v>73.63120201277256</v>
      </c>
      <c r="Q53" s="80">
        <v>22.02641</v>
      </c>
      <c r="R53" s="80">
        <v>20.44046925219284</v>
      </c>
      <c r="S53" s="125">
        <v>37.970057999999995</v>
      </c>
      <c r="T53" s="126"/>
      <c r="U53" s="127"/>
      <c r="V53" s="80"/>
      <c r="W53" s="80">
        <f t="shared" si="1"/>
        <v>467.52977806693616</v>
      </c>
      <c r="X53" s="43"/>
      <c r="Y53" s="18" t="s">
        <v>124</v>
      </c>
      <c r="Z53" s="124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37" customFormat="1" ht="15" customHeight="1">
      <c r="A54" s="19" t="s">
        <v>125</v>
      </c>
      <c r="B54" s="85">
        <v>629.8404565519934</v>
      </c>
      <c r="C54" s="85">
        <v>78.84512714822542</v>
      </c>
      <c r="D54" s="85">
        <v>1216.823869917353</v>
      </c>
      <c r="E54" s="85">
        <v>334.45670884342735</v>
      </c>
      <c r="F54" s="85">
        <v>58.01612866083975</v>
      </c>
      <c r="G54" s="85">
        <v>386.915511867711</v>
      </c>
      <c r="H54" s="85">
        <v>951.0987218516357</v>
      </c>
      <c r="I54" s="85">
        <v>295.5392197112033</v>
      </c>
      <c r="J54" s="85">
        <v>547.1432137724848</v>
      </c>
      <c r="K54" s="85">
        <v>200.3341446485921</v>
      </c>
      <c r="L54" s="85">
        <v>198.4780482223392</v>
      </c>
      <c r="M54" s="85">
        <v>1149.0892780103782</v>
      </c>
      <c r="N54" s="85">
        <v>198</v>
      </c>
      <c r="O54" s="85">
        <v>95.61432830743863</v>
      </c>
      <c r="P54" s="85">
        <v>673.1348213158891</v>
      </c>
      <c r="Q54" s="85">
        <v>453.97404700000004</v>
      </c>
      <c r="R54" s="85">
        <v>330.7551934049385</v>
      </c>
      <c r="S54" s="131">
        <v>494.0187078059569</v>
      </c>
      <c r="T54" s="132"/>
      <c r="U54" s="133"/>
      <c r="V54" s="92"/>
      <c r="W54" s="92">
        <f>SUM(W55:W59)</f>
        <v>8292.077527040406</v>
      </c>
      <c r="X54" s="43"/>
      <c r="Y54" s="20" t="s">
        <v>126</v>
      </c>
      <c r="Z54" s="124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s="37" customFormat="1" ht="15" customHeight="1">
      <c r="A55" s="21" t="s">
        <v>127</v>
      </c>
      <c r="B55" s="80">
        <v>166.82760598579648</v>
      </c>
      <c r="C55" s="80">
        <v>2.78367815880984</v>
      </c>
      <c r="D55" s="80">
        <v>153.07644283560302</v>
      </c>
      <c r="E55" s="80">
        <v>12.69938538906826</v>
      </c>
      <c r="F55" s="80">
        <v>10.323454945196154</v>
      </c>
      <c r="G55" s="80">
        <v>97.70976349416361</v>
      </c>
      <c r="H55" s="80">
        <v>190.15754889314474</v>
      </c>
      <c r="I55" s="80">
        <v>46.49358136794099</v>
      </c>
      <c r="J55" s="80">
        <v>133.6059017990529</v>
      </c>
      <c r="K55" s="80">
        <v>29.90033736445693</v>
      </c>
      <c r="L55" s="80">
        <v>34.528564461010454</v>
      </c>
      <c r="M55" s="80">
        <v>170.66938799360088</v>
      </c>
      <c r="N55" s="80">
        <v>54.252</v>
      </c>
      <c r="O55" s="80">
        <v>8.06579792998425</v>
      </c>
      <c r="P55" s="80">
        <v>112.7286338352814</v>
      </c>
      <c r="Q55" s="80">
        <v>78.63964</v>
      </c>
      <c r="R55" s="80">
        <v>52.37425574874089</v>
      </c>
      <c r="S55" s="125">
        <v>113.096125</v>
      </c>
      <c r="T55" s="126"/>
      <c r="U55" s="127"/>
      <c r="V55" s="80"/>
      <c r="W55" s="80">
        <f t="shared" si="1"/>
        <v>1467.9321052018508</v>
      </c>
      <c r="X55" s="43"/>
      <c r="Y55" s="18" t="s">
        <v>128</v>
      </c>
      <c r="Z55" s="124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37" customFormat="1" ht="15" customHeight="1">
      <c r="A56" s="21" t="s">
        <v>129</v>
      </c>
      <c r="B56" s="80">
        <v>81.21203189155308</v>
      </c>
      <c r="C56" s="80">
        <v>67.55672000898122</v>
      </c>
      <c r="D56" s="80">
        <v>46.96940137880983</v>
      </c>
      <c r="E56" s="80">
        <v>312.3293644159906</v>
      </c>
      <c r="F56" s="80">
        <v>7.044327382036421</v>
      </c>
      <c r="G56" s="80">
        <v>62.34362458778922</v>
      </c>
      <c r="H56" s="80">
        <v>133.0213339516774</v>
      </c>
      <c r="I56" s="80">
        <v>43.140036745452804</v>
      </c>
      <c r="J56" s="80">
        <v>63.88065527426133</v>
      </c>
      <c r="K56" s="80">
        <v>27.026725897485086</v>
      </c>
      <c r="L56" s="80">
        <v>29.8862116979806</v>
      </c>
      <c r="M56" s="80">
        <v>172.71424229102797</v>
      </c>
      <c r="N56" s="80">
        <v>19.602</v>
      </c>
      <c r="O56" s="80">
        <v>6.808034601015712</v>
      </c>
      <c r="P56" s="80">
        <v>123.65743681554342</v>
      </c>
      <c r="Q56" s="80">
        <v>61.760677</v>
      </c>
      <c r="R56" s="80">
        <v>65.99558221044592</v>
      </c>
      <c r="S56" s="125">
        <v>31.055619805956937</v>
      </c>
      <c r="T56" s="126"/>
      <c r="U56" s="127"/>
      <c r="V56" s="80"/>
      <c r="W56" s="80">
        <f t="shared" si="1"/>
        <v>1356.0040259560076</v>
      </c>
      <c r="X56" s="43"/>
      <c r="Y56" s="18" t="s">
        <v>130</v>
      </c>
      <c r="Z56" s="124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7" customFormat="1" ht="15" customHeight="1">
      <c r="A57" s="21" t="s">
        <v>131</v>
      </c>
      <c r="B57" s="80">
        <v>94.66835118881274</v>
      </c>
      <c r="C57" s="80">
        <v>4.864144317536702</v>
      </c>
      <c r="D57" s="80">
        <v>760.5149186983456</v>
      </c>
      <c r="E57" s="80">
        <v>2.9123224157107273</v>
      </c>
      <c r="F57" s="80">
        <v>20.250492096110968</v>
      </c>
      <c r="G57" s="80">
        <v>86.2124114459495</v>
      </c>
      <c r="H57" s="80">
        <v>256.9882170003442</v>
      </c>
      <c r="I57" s="80">
        <v>92.38986698141791</v>
      </c>
      <c r="J57" s="80">
        <v>139.2734534197891</v>
      </c>
      <c r="K57" s="80">
        <v>73.40053809497788</v>
      </c>
      <c r="L57" s="80">
        <v>45.4037573848337</v>
      </c>
      <c r="M57" s="80">
        <v>280.34106695130447</v>
      </c>
      <c r="N57" s="80">
        <v>42.174</v>
      </c>
      <c r="O57" s="80">
        <v>35.22582596764141</v>
      </c>
      <c r="P57" s="80">
        <v>144.05520518536707</v>
      </c>
      <c r="Q57" s="80">
        <v>130.34004</v>
      </c>
      <c r="R57" s="80">
        <v>68.14496674333441</v>
      </c>
      <c r="S57" s="125">
        <v>150.976183</v>
      </c>
      <c r="T57" s="126"/>
      <c r="U57" s="127"/>
      <c r="V57" s="80"/>
      <c r="W57" s="80">
        <f t="shared" si="1"/>
        <v>2428.135760891476</v>
      </c>
      <c r="X57" s="43"/>
      <c r="Y57" s="18" t="s">
        <v>132</v>
      </c>
      <c r="Z57" s="124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s="37" customFormat="1" ht="15" customHeight="1">
      <c r="A58" s="21" t="s">
        <v>133</v>
      </c>
      <c r="B58" s="80">
        <v>124.24173999685408</v>
      </c>
      <c r="C58" s="80">
        <v>3.0511682800769635</v>
      </c>
      <c r="D58" s="80">
        <v>18.374040435752033</v>
      </c>
      <c r="E58" s="80">
        <v>5.275948136376931</v>
      </c>
      <c r="F58" s="80">
        <v>3.4723413728182706</v>
      </c>
      <c r="G58" s="80">
        <v>64.4401869138374</v>
      </c>
      <c r="H58" s="80">
        <v>136.5655727391297</v>
      </c>
      <c r="I58" s="80">
        <v>67.85838357210821</v>
      </c>
      <c r="J58" s="80">
        <v>72.70447647192012</v>
      </c>
      <c r="K58" s="80">
        <v>42.082358957469346</v>
      </c>
      <c r="L58" s="80">
        <v>30.0923528382865</v>
      </c>
      <c r="M58" s="80">
        <v>161.56953936263727</v>
      </c>
      <c r="N58" s="80">
        <v>29.7</v>
      </c>
      <c r="O58" s="80">
        <v>6.464602939564232</v>
      </c>
      <c r="P58" s="80">
        <v>77.9983311516275</v>
      </c>
      <c r="Q58" s="80">
        <v>68.404666</v>
      </c>
      <c r="R58" s="80">
        <v>47.49336352968926</v>
      </c>
      <c r="S58" s="125">
        <v>72.32392</v>
      </c>
      <c r="T58" s="126"/>
      <c r="U58" s="127"/>
      <c r="V58" s="80"/>
      <c r="W58" s="80">
        <f t="shared" si="1"/>
        <v>1032.1129926981478</v>
      </c>
      <c r="X58" s="43"/>
      <c r="Y58" s="18" t="s">
        <v>134</v>
      </c>
      <c r="Z58" s="124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</row>
    <row r="59" spans="1:40" s="37" customFormat="1" ht="15" customHeight="1">
      <c r="A59" s="21" t="s">
        <v>135</v>
      </c>
      <c r="B59" s="80">
        <v>162.89072748897703</v>
      </c>
      <c r="C59" s="80">
        <v>0.5894163828207049</v>
      </c>
      <c r="D59" s="80">
        <v>237.88906656884254</v>
      </c>
      <c r="E59" s="80">
        <v>1.2396884862808628</v>
      </c>
      <c r="F59" s="80">
        <v>16.925512864677934</v>
      </c>
      <c r="G59" s="80">
        <v>76.20952542597125</v>
      </c>
      <c r="H59" s="80">
        <v>234.3660492673396</v>
      </c>
      <c r="I59" s="80">
        <v>45.657351044283395</v>
      </c>
      <c r="J59" s="80">
        <v>137.6787268074614</v>
      </c>
      <c r="K59" s="80">
        <v>27.924184334202828</v>
      </c>
      <c r="L59" s="80">
        <v>58.56716184022793</v>
      </c>
      <c r="M59" s="80">
        <v>363.7950414118077</v>
      </c>
      <c r="N59" s="80">
        <v>52.272000000000006</v>
      </c>
      <c r="O59" s="80">
        <v>39.050066869233014</v>
      </c>
      <c r="P59" s="80">
        <v>214.69521432806974</v>
      </c>
      <c r="Q59" s="80">
        <v>114.82902399999999</v>
      </c>
      <c r="R59" s="80">
        <v>96.74702517272799</v>
      </c>
      <c r="S59" s="125">
        <v>126.56686</v>
      </c>
      <c r="T59" s="126"/>
      <c r="U59" s="127"/>
      <c r="V59" s="80"/>
      <c r="W59" s="80">
        <f t="shared" si="1"/>
        <v>2007.8926422929237</v>
      </c>
      <c r="X59" s="43"/>
      <c r="Y59" s="18" t="s">
        <v>136</v>
      </c>
      <c r="Z59" s="124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</row>
    <row r="60" spans="1:40" s="37" customFormat="1" ht="15" customHeight="1">
      <c r="A60" s="16" t="s">
        <v>137</v>
      </c>
      <c r="B60" s="85">
        <v>385.7443579980775</v>
      </c>
      <c r="C60" s="85">
        <v>32.28212199838642</v>
      </c>
      <c r="D60" s="85">
        <v>7465.94766764538</v>
      </c>
      <c r="E60" s="85">
        <v>984.0420899757778</v>
      </c>
      <c r="F60" s="85">
        <v>1016.4146327176203</v>
      </c>
      <c r="G60" s="85">
        <v>2343.645868696792</v>
      </c>
      <c r="H60" s="85">
        <v>11598.9990384315</v>
      </c>
      <c r="I60" s="85">
        <v>6987.025506557013</v>
      </c>
      <c r="J60" s="85">
        <v>3914.03052573442</v>
      </c>
      <c r="K60" s="85">
        <v>6952.770944691918</v>
      </c>
      <c r="L60" s="85">
        <v>6282.25593661268</v>
      </c>
      <c r="M60" s="85">
        <v>16167.161446171855</v>
      </c>
      <c r="N60" s="85">
        <v>4734.25368776021</v>
      </c>
      <c r="O60" s="85">
        <v>2388.93191841246</v>
      </c>
      <c r="P60" s="85">
        <v>8712.992496564793</v>
      </c>
      <c r="Q60" s="85">
        <v>4647.382981</v>
      </c>
      <c r="R60" s="85">
        <v>4517.281156219965</v>
      </c>
      <c r="S60" s="131">
        <v>4577.72780408961</v>
      </c>
      <c r="T60" s="132"/>
      <c r="U60" s="133"/>
      <c r="V60" s="85"/>
      <c r="W60" s="85">
        <f t="shared" si="1"/>
        <v>93708.89018127846</v>
      </c>
      <c r="X60" s="43"/>
      <c r="Y60" s="20" t="s">
        <v>138</v>
      </c>
      <c r="Z60" s="124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1:40" s="37" customFormat="1" ht="15" customHeight="1">
      <c r="A61" s="16" t="s">
        <v>139</v>
      </c>
      <c r="B61" s="85">
        <v>903.0421921496559</v>
      </c>
      <c r="C61" s="85">
        <v>56.22735111505962</v>
      </c>
      <c r="D61" s="85">
        <v>785.2672488346129</v>
      </c>
      <c r="E61" s="85">
        <v>413.443451617056</v>
      </c>
      <c r="F61" s="85">
        <v>164.21937831932343</v>
      </c>
      <c r="G61" s="85">
        <v>901.1877193002873</v>
      </c>
      <c r="H61" s="85">
        <v>2086.7649906894358</v>
      </c>
      <c r="I61" s="85">
        <v>1893.604016716847</v>
      </c>
      <c r="J61" s="85">
        <v>3694.4888857788774</v>
      </c>
      <c r="K61" s="85">
        <v>423.6908835465366</v>
      </c>
      <c r="L61" s="85">
        <v>537.0593299754048</v>
      </c>
      <c r="M61" s="85">
        <v>2007.8650800180953</v>
      </c>
      <c r="N61" s="85">
        <v>465.06140421595023</v>
      </c>
      <c r="O61" s="85">
        <v>339.9759729113509</v>
      </c>
      <c r="P61" s="85">
        <v>1692.0714031782447</v>
      </c>
      <c r="Q61" s="85">
        <v>1015.0729390000001</v>
      </c>
      <c r="R61" s="85">
        <v>898.5925641137701</v>
      </c>
      <c r="S61" s="131">
        <v>691.9892667855663</v>
      </c>
      <c r="T61" s="132"/>
      <c r="U61" s="133"/>
      <c r="V61" s="92"/>
      <c r="W61" s="92">
        <f>+W62+W66+W69</f>
        <v>18969.624078266075</v>
      </c>
      <c r="X61" s="43"/>
      <c r="Y61" s="22" t="s">
        <v>140</v>
      </c>
      <c r="Z61" s="124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</row>
    <row r="62" spans="1:40" s="37" customFormat="1" ht="15" customHeight="1">
      <c r="A62" s="19" t="s">
        <v>141</v>
      </c>
      <c r="B62" s="85">
        <v>126.58943743745847</v>
      </c>
      <c r="C62" s="85">
        <v>3.0508365947257317</v>
      </c>
      <c r="D62" s="85">
        <v>85.4485410691764</v>
      </c>
      <c r="E62" s="85">
        <v>57.71946611312957</v>
      </c>
      <c r="F62" s="85">
        <v>18.343747770969255</v>
      </c>
      <c r="G62" s="85">
        <v>120.08874069850353</v>
      </c>
      <c r="H62" s="85">
        <v>287.02699054192317</v>
      </c>
      <c r="I62" s="85">
        <v>210.82591693158457</v>
      </c>
      <c r="J62" s="85">
        <v>324.28040619329624</v>
      </c>
      <c r="K62" s="85">
        <v>74.3789811207112</v>
      </c>
      <c r="L62" s="85">
        <v>86.78365940675565</v>
      </c>
      <c r="M62" s="85">
        <v>352.3053124296649</v>
      </c>
      <c r="N62" s="85">
        <v>75.59900683604678</v>
      </c>
      <c r="O62" s="85">
        <v>26.38761934854024</v>
      </c>
      <c r="P62" s="85">
        <v>514.0227783584542</v>
      </c>
      <c r="Q62" s="85">
        <v>174.451393</v>
      </c>
      <c r="R62" s="85">
        <v>135.82646636676182</v>
      </c>
      <c r="S62" s="131">
        <v>99.41790150330965</v>
      </c>
      <c r="T62" s="132"/>
      <c r="U62" s="133"/>
      <c r="V62" s="92"/>
      <c r="W62" s="92">
        <f>SUM(W63:W65)</f>
        <v>2772.5472017210113</v>
      </c>
      <c r="X62" s="43"/>
      <c r="Y62" s="20" t="s">
        <v>142</v>
      </c>
      <c r="Z62" s="124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</row>
    <row r="63" spans="1:40" s="37" customFormat="1" ht="15" customHeight="1">
      <c r="A63" s="21" t="s">
        <v>143</v>
      </c>
      <c r="B63" s="80">
        <v>72.71565623221426</v>
      </c>
      <c r="C63" s="80">
        <v>1.388737191008178</v>
      </c>
      <c r="D63" s="80">
        <v>44.87815263786414</v>
      </c>
      <c r="E63" s="80">
        <v>25.4310380207445</v>
      </c>
      <c r="F63" s="80">
        <v>11.608541214703417</v>
      </c>
      <c r="G63" s="80">
        <v>47.72475382800054</v>
      </c>
      <c r="H63" s="80">
        <v>146.653368210036</v>
      </c>
      <c r="I63" s="80">
        <v>91.56737206418609</v>
      </c>
      <c r="J63" s="80">
        <v>147.248126706333</v>
      </c>
      <c r="K63" s="80">
        <v>43.11005745756421</v>
      </c>
      <c r="L63" s="80">
        <v>44.2221082518781</v>
      </c>
      <c r="M63" s="80">
        <v>177.1460448180382</v>
      </c>
      <c r="N63" s="80">
        <v>48.109195854561804</v>
      </c>
      <c r="O63" s="80">
        <v>9.485038391974191</v>
      </c>
      <c r="P63" s="80">
        <v>299.21828225977015</v>
      </c>
      <c r="Q63" s="80">
        <v>97.26389700000001</v>
      </c>
      <c r="R63" s="80">
        <v>70.87077318051692</v>
      </c>
      <c r="S63" s="125">
        <v>46.66305950330966</v>
      </c>
      <c r="T63" s="126"/>
      <c r="U63" s="127"/>
      <c r="V63" s="80"/>
      <c r="W63" s="80">
        <f>SUM(B63:V63)</f>
        <v>1425.3042028227032</v>
      </c>
      <c r="X63" s="43"/>
      <c r="Y63" s="18" t="s">
        <v>144</v>
      </c>
      <c r="Z63" s="124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</row>
    <row r="64" spans="1:40" s="37" customFormat="1" ht="15" customHeight="1">
      <c r="A64" s="21" t="s">
        <v>145</v>
      </c>
      <c r="B64" s="80">
        <v>17.56831425461429</v>
      </c>
      <c r="C64" s="80">
        <v>1.6620994037175536</v>
      </c>
      <c r="D64" s="80">
        <v>14.412559667883654</v>
      </c>
      <c r="E64" s="80">
        <v>15.53239758690949</v>
      </c>
      <c r="F64" s="80">
        <v>1.4310536689987994</v>
      </c>
      <c r="G64" s="80">
        <v>25.57837432022204</v>
      </c>
      <c r="H64" s="80">
        <v>63.936737556673606</v>
      </c>
      <c r="I64" s="80">
        <v>60.59422538452651</v>
      </c>
      <c r="J64" s="80">
        <v>113.027320561676</v>
      </c>
      <c r="K64" s="80">
        <v>8.962667225045701</v>
      </c>
      <c r="L64" s="80">
        <v>17.927732384394737</v>
      </c>
      <c r="M64" s="80">
        <v>73.22088208616285</v>
      </c>
      <c r="N64" s="80">
        <v>10.75358997071864</v>
      </c>
      <c r="O64" s="80">
        <v>9.685840659078087</v>
      </c>
      <c r="P64" s="80">
        <v>99.09013984408898</v>
      </c>
      <c r="Q64" s="80">
        <v>30.542772</v>
      </c>
      <c r="R64" s="80">
        <v>31.572623632660314</v>
      </c>
      <c r="S64" s="125">
        <v>18.40098</v>
      </c>
      <c r="T64" s="126"/>
      <c r="U64" s="127"/>
      <c r="V64" s="80"/>
      <c r="W64" s="80">
        <f>SUM(B64:V64)</f>
        <v>613.9003102073714</v>
      </c>
      <c r="X64" s="43"/>
      <c r="Y64" s="18" t="s">
        <v>146</v>
      </c>
      <c r="Z64" s="124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</row>
    <row r="65" spans="1:40" s="37" customFormat="1" ht="15" customHeight="1">
      <c r="A65" s="21" t="s">
        <v>147</v>
      </c>
      <c r="B65" s="80">
        <v>36.30546695062992</v>
      </c>
      <c r="C65" s="80">
        <v>0</v>
      </c>
      <c r="D65" s="80">
        <v>26.15782876342861</v>
      </c>
      <c r="E65" s="80">
        <v>16.75603050547558</v>
      </c>
      <c r="F65" s="80">
        <v>5.30415288726704</v>
      </c>
      <c r="G65" s="80">
        <v>46.78561255028095</v>
      </c>
      <c r="H65" s="80">
        <v>76.4368847752136</v>
      </c>
      <c r="I65" s="80">
        <v>58.664319482871974</v>
      </c>
      <c r="J65" s="80">
        <v>64.0049589252872</v>
      </c>
      <c r="K65" s="80">
        <v>22.30625643810129</v>
      </c>
      <c r="L65" s="80">
        <v>24.63381877048282</v>
      </c>
      <c r="M65" s="80">
        <v>101.93838552546387</v>
      </c>
      <c r="N65" s="80">
        <v>16.736221010766336</v>
      </c>
      <c r="O65" s="80">
        <v>7.216740297487961</v>
      </c>
      <c r="P65" s="80">
        <v>115.71435625459505</v>
      </c>
      <c r="Q65" s="80">
        <v>46.644724</v>
      </c>
      <c r="R65" s="80">
        <v>33.38306955358458</v>
      </c>
      <c r="S65" s="125">
        <v>34.353862</v>
      </c>
      <c r="T65" s="126"/>
      <c r="U65" s="127"/>
      <c r="V65" s="80"/>
      <c r="W65" s="80">
        <f>SUM(B65:V65)</f>
        <v>733.3426886909369</v>
      </c>
      <c r="X65" s="43"/>
      <c r="Y65" s="18" t="s">
        <v>148</v>
      </c>
      <c r="Z65" s="124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</row>
    <row r="66" spans="1:40" s="37" customFormat="1" ht="15" customHeight="1">
      <c r="A66" s="19" t="s">
        <v>149</v>
      </c>
      <c r="B66" s="85">
        <v>146.06136105737357</v>
      </c>
      <c r="C66" s="85">
        <v>40.51393641617078</v>
      </c>
      <c r="D66" s="85">
        <v>136.0185014699832</v>
      </c>
      <c r="E66" s="85">
        <v>104.01093445408503</v>
      </c>
      <c r="F66" s="85">
        <v>70.94290263953086</v>
      </c>
      <c r="G66" s="85">
        <v>287.0415763064767</v>
      </c>
      <c r="H66" s="85">
        <v>657.543815829883</v>
      </c>
      <c r="I66" s="85">
        <v>998.0081333213316</v>
      </c>
      <c r="J66" s="85">
        <v>1799.2710727714948</v>
      </c>
      <c r="K66" s="85">
        <v>102.43985283745828</v>
      </c>
      <c r="L66" s="85">
        <v>133.18475619062707</v>
      </c>
      <c r="M66" s="85">
        <v>665.2445227313613</v>
      </c>
      <c r="N66" s="85">
        <v>108</v>
      </c>
      <c r="O66" s="85">
        <v>128.75265475807961</v>
      </c>
      <c r="P66" s="85">
        <v>513.0613814510862</v>
      </c>
      <c r="Q66" s="85">
        <v>302.240264</v>
      </c>
      <c r="R66" s="85">
        <v>189.39245174306723</v>
      </c>
      <c r="S66" s="131">
        <v>187.93135085416804</v>
      </c>
      <c r="T66" s="132"/>
      <c r="U66" s="133"/>
      <c r="V66" s="92"/>
      <c r="W66" s="92">
        <f>SUM(W67:W68)</f>
        <v>6569.659468832178</v>
      </c>
      <c r="X66" s="43"/>
      <c r="Y66" s="20" t="s">
        <v>150</v>
      </c>
      <c r="Z66" s="124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</row>
    <row r="67" spans="1:40" s="37" customFormat="1" ht="15" customHeight="1">
      <c r="A67" s="21" t="s">
        <v>151</v>
      </c>
      <c r="B67" s="80">
        <v>75.58463827051696</v>
      </c>
      <c r="C67" s="80">
        <v>3.7040781242623058</v>
      </c>
      <c r="D67" s="80">
        <v>92.00660355331195</v>
      </c>
      <c r="E67" s="80">
        <v>54.296046432152444</v>
      </c>
      <c r="F67" s="80">
        <v>56.42677018047038</v>
      </c>
      <c r="G67" s="80">
        <v>154.1959626405073</v>
      </c>
      <c r="H67" s="80">
        <v>402.03044579625407</v>
      </c>
      <c r="I67" s="80">
        <v>294.08315983577774</v>
      </c>
      <c r="J67" s="80">
        <v>955.0897580153899</v>
      </c>
      <c r="K67" s="80">
        <v>59.650409507902005</v>
      </c>
      <c r="L67" s="80">
        <v>82.70608798217249</v>
      </c>
      <c r="M67" s="80">
        <v>319.43697353804197</v>
      </c>
      <c r="N67" s="80">
        <v>67.608</v>
      </c>
      <c r="O67" s="80">
        <v>77.95348423886374</v>
      </c>
      <c r="P67" s="80">
        <v>377.6794264196138</v>
      </c>
      <c r="Q67" s="80">
        <v>201.464304</v>
      </c>
      <c r="R67" s="80">
        <v>139.05165303958023</v>
      </c>
      <c r="S67" s="125">
        <v>113.596937805807</v>
      </c>
      <c r="T67" s="126"/>
      <c r="U67" s="127"/>
      <c r="V67" s="80"/>
      <c r="W67" s="80">
        <f>SUM(B67:V67)</f>
        <v>3526.564739380625</v>
      </c>
      <c r="X67" s="43"/>
      <c r="Y67" s="18" t="s">
        <v>152</v>
      </c>
      <c r="Z67" s="124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</row>
    <row r="68" spans="1:40" s="37" customFormat="1" ht="15" customHeight="1">
      <c r="A68" s="21" t="s">
        <v>153</v>
      </c>
      <c r="B68" s="80">
        <v>70.4767227868566</v>
      </c>
      <c r="C68" s="80">
        <v>36.809858291908476</v>
      </c>
      <c r="D68" s="80">
        <v>44.011897916671245</v>
      </c>
      <c r="E68" s="80">
        <v>49.714888021932595</v>
      </c>
      <c r="F68" s="80">
        <v>14.516132459060476</v>
      </c>
      <c r="G68" s="80">
        <v>132.84561366596944</v>
      </c>
      <c r="H68" s="80">
        <v>255.51337003362897</v>
      </c>
      <c r="I68" s="80">
        <v>703.9249734855539</v>
      </c>
      <c r="J68" s="80">
        <v>844.181314756105</v>
      </c>
      <c r="K68" s="80">
        <v>42.78944332955627</v>
      </c>
      <c r="L68" s="80">
        <v>50.47866820845457</v>
      </c>
      <c r="M68" s="80">
        <v>345.80754919331923</v>
      </c>
      <c r="N68" s="80">
        <v>40.392</v>
      </c>
      <c r="O68" s="80">
        <v>50.799170519215885</v>
      </c>
      <c r="P68" s="80">
        <v>135.38195503147242</v>
      </c>
      <c r="Q68" s="80">
        <v>100.77596</v>
      </c>
      <c r="R68" s="80">
        <v>50.34079870348699</v>
      </c>
      <c r="S68" s="125">
        <v>74.33441304836103</v>
      </c>
      <c r="T68" s="126"/>
      <c r="U68" s="127"/>
      <c r="V68" s="80"/>
      <c r="W68" s="80">
        <f>SUM(B68:V68)</f>
        <v>3043.094729451553</v>
      </c>
      <c r="X68" s="43"/>
      <c r="Y68" s="18" t="s">
        <v>154</v>
      </c>
      <c r="Z68" s="124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</row>
    <row r="69" spans="1:40" s="37" customFormat="1" ht="15" customHeight="1">
      <c r="A69" s="19" t="s">
        <v>155</v>
      </c>
      <c r="B69" s="85">
        <v>630.3913936548239</v>
      </c>
      <c r="C69" s="85">
        <v>12.66257810416311</v>
      </c>
      <c r="D69" s="85">
        <v>563.8002062954533</v>
      </c>
      <c r="E69" s="85">
        <v>251.7130510498414</v>
      </c>
      <c r="F69" s="85">
        <v>74.93272790882331</v>
      </c>
      <c r="G69" s="85">
        <v>494.05740229530704</v>
      </c>
      <c r="H69" s="85">
        <v>1142.1941843176296</v>
      </c>
      <c r="I69" s="85">
        <v>684.7699664639308</v>
      </c>
      <c r="J69" s="85">
        <v>1570.9374068140864</v>
      </c>
      <c r="K69" s="85">
        <v>246.8720495883671</v>
      </c>
      <c r="L69" s="85">
        <v>317.09091437802215</v>
      </c>
      <c r="M69" s="85">
        <v>990.3152448570693</v>
      </c>
      <c r="N69" s="85">
        <v>281.46239737990345</v>
      </c>
      <c r="O69" s="85">
        <v>184.835698804731</v>
      </c>
      <c r="P69" s="85">
        <v>664.9872433687044</v>
      </c>
      <c r="Q69" s="85">
        <v>538.381282</v>
      </c>
      <c r="R69" s="85">
        <v>573.3736460039411</v>
      </c>
      <c r="S69" s="131">
        <v>404.64001442808865</v>
      </c>
      <c r="T69" s="132"/>
      <c r="U69" s="133"/>
      <c r="V69" s="92"/>
      <c r="W69" s="92">
        <f>SUM(W70:W73)</f>
        <v>9627.417407712886</v>
      </c>
      <c r="X69" s="43"/>
      <c r="Y69" s="20" t="s">
        <v>156</v>
      </c>
      <c r="Z69" s="124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</row>
    <row r="70" spans="1:40" s="37" customFormat="1" ht="15" customHeight="1">
      <c r="A70" s="21" t="s">
        <v>157</v>
      </c>
      <c r="B70" s="80">
        <v>266.86751487108893</v>
      </c>
      <c r="C70" s="80">
        <v>7.2180128141348865</v>
      </c>
      <c r="D70" s="80">
        <v>319.6101264931862</v>
      </c>
      <c r="E70" s="80">
        <v>75.88693369407328</v>
      </c>
      <c r="F70" s="80">
        <v>24.523758901664035</v>
      </c>
      <c r="G70" s="80">
        <v>237.14960271176537</v>
      </c>
      <c r="H70" s="80">
        <v>584.5247567500146</v>
      </c>
      <c r="I70" s="80">
        <v>390.26819234596445</v>
      </c>
      <c r="J70" s="80">
        <v>620.6235405290278</v>
      </c>
      <c r="K70" s="80">
        <v>146.7799553205286</v>
      </c>
      <c r="L70" s="80">
        <v>173.1019534168572</v>
      </c>
      <c r="M70" s="80">
        <v>442.4729997462601</v>
      </c>
      <c r="N70" s="80">
        <v>155.0857809563268</v>
      </c>
      <c r="O70" s="80">
        <v>128.5431021285139</v>
      </c>
      <c r="P70" s="80">
        <v>332.99171082714895</v>
      </c>
      <c r="Q70" s="80">
        <v>262.77358200000003</v>
      </c>
      <c r="R70" s="80">
        <v>347.394886627905</v>
      </c>
      <c r="S70" s="125">
        <v>202.50697599999998</v>
      </c>
      <c r="T70" s="126"/>
      <c r="U70" s="127"/>
      <c r="V70" s="80"/>
      <c r="W70" s="80">
        <f>SUM(B70:V70)</f>
        <v>4718.32338613446</v>
      </c>
      <c r="X70" s="43"/>
      <c r="Y70" s="18" t="s">
        <v>158</v>
      </c>
      <c r="Z70" s="124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</row>
    <row r="71" spans="1:40" s="37" customFormat="1" ht="15" customHeight="1">
      <c r="A71" s="31" t="s">
        <v>159</v>
      </c>
      <c r="B71" s="80">
        <v>185.5604996908794</v>
      </c>
      <c r="C71" s="80">
        <v>2.55064347141271</v>
      </c>
      <c r="D71" s="80">
        <v>40.99245292181697</v>
      </c>
      <c r="E71" s="80">
        <v>70.4765484108311</v>
      </c>
      <c r="F71" s="80">
        <v>14.870292382888822</v>
      </c>
      <c r="G71" s="80">
        <v>57.206953643549745</v>
      </c>
      <c r="H71" s="80">
        <v>134.154096379938</v>
      </c>
      <c r="I71" s="80">
        <v>36.93064681528268</v>
      </c>
      <c r="J71" s="80">
        <v>225.04022</v>
      </c>
      <c r="K71" s="80">
        <v>33.08085470520291</v>
      </c>
      <c r="L71" s="80">
        <v>36.80496485337992</v>
      </c>
      <c r="M71" s="80">
        <v>142.33206658521246</v>
      </c>
      <c r="N71" s="80">
        <v>31.523788506549188</v>
      </c>
      <c r="O71" s="80">
        <v>7.985956116587644</v>
      </c>
      <c r="P71" s="80">
        <v>71.50682605038008</v>
      </c>
      <c r="Q71" s="80">
        <v>50.391594000000005</v>
      </c>
      <c r="R71" s="80">
        <v>56.57301709738666</v>
      </c>
      <c r="S71" s="125">
        <v>61.035332</v>
      </c>
      <c r="T71" s="126"/>
      <c r="U71" s="127"/>
      <c r="V71" s="80"/>
      <c r="W71" s="80">
        <f>SUM(B71:V71)</f>
        <v>1259.0167536312981</v>
      </c>
      <c r="X71" s="43"/>
      <c r="Y71" s="18" t="s">
        <v>160</v>
      </c>
      <c r="Z71" s="124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</row>
    <row r="72" spans="1:40" s="37" customFormat="1" ht="15" customHeight="1">
      <c r="A72" s="21" t="s">
        <v>161</v>
      </c>
      <c r="B72" s="80">
        <v>68.49766622755114</v>
      </c>
      <c r="C72" s="80">
        <v>2.810266735013395</v>
      </c>
      <c r="D72" s="80">
        <v>66.15021206842705</v>
      </c>
      <c r="E72" s="80">
        <v>3.0768266086399434</v>
      </c>
      <c r="F72" s="80">
        <v>16.144458497399558</v>
      </c>
      <c r="G72" s="80">
        <v>65.23452004452425</v>
      </c>
      <c r="H72" s="80">
        <v>145.38479924442558</v>
      </c>
      <c r="I72" s="80">
        <v>30.203695027739034</v>
      </c>
      <c r="J72" s="80">
        <v>294.9889850351174</v>
      </c>
      <c r="K72" s="80">
        <v>26.612806994185622</v>
      </c>
      <c r="L72" s="80">
        <v>32.746252012810785</v>
      </c>
      <c r="M72" s="80">
        <v>155.25399498047716</v>
      </c>
      <c r="N72" s="80">
        <v>33.775487685588416</v>
      </c>
      <c r="O72" s="80">
        <v>13.399258872425836</v>
      </c>
      <c r="P72" s="80">
        <v>79.43905396065907</v>
      </c>
      <c r="Q72" s="80">
        <v>90.367351</v>
      </c>
      <c r="R72" s="80">
        <v>50.27216134988683</v>
      </c>
      <c r="S72" s="125">
        <v>62.379380999999995</v>
      </c>
      <c r="T72" s="126"/>
      <c r="U72" s="127"/>
      <c r="V72" s="80"/>
      <c r="W72" s="80">
        <f>SUM(B72:V72)</f>
        <v>1236.7371773448713</v>
      </c>
      <c r="X72" s="43"/>
      <c r="Y72" s="18" t="s">
        <v>162</v>
      </c>
      <c r="Z72" s="124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</row>
    <row r="73" spans="1:40" s="37" customFormat="1" ht="15" customHeight="1">
      <c r="A73" s="23" t="s">
        <v>163</v>
      </c>
      <c r="B73" s="90">
        <v>109.46571286530444</v>
      </c>
      <c r="C73" s="90">
        <v>0.08365508360211969</v>
      </c>
      <c r="D73" s="90">
        <v>137.0474148120231</v>
      </c>
      <c r="E73" s="90">
        <v>102.27274233629706</v>
      </c>
      <c r="F73" s="90">
        <v>19.394218126870893</v>
      </c>
      <c r="G73" s="90">
        <v>134.4663258954677</v>
      </c>
      <c r="H73" s="90">
        <v>278.13053194325136</v>
      </c>
      <c r="I73" s="90">
        <v>227.3674322749447</v>
      </c>
      <c r="J73" s="90">
        <v>430.2846612499414</v>
      </c>
      <c r="K73" s="90">
        <v>40.39843256844998</v>
      </c>
      <c r="L73" s="90">
        <v>74.43774409497422</v>
      </c>
      <c r="M73" s="90">
        <v>250.25618354511963</v>
      </c>
      <c r="N73" s="90">
        <v>61.077340231439045</v>
      </c>
      <c r="O73" s="90">
        <v>34.907381687203596</v>
      </c>
      <c r="P73" s="90">
        <v>181.04965253051637</v>
      </c>
      <c r="Q73" s="90">
        <v>134.848755</v>
      </c>
      <c r="R73" s="90">
        <v>119.13358092876268</v>
      </c>
      <c r="S73" s="128">
        <v>78.71832542808863</v>
      </c>
      <c r="T73" s="129"/>
      <c r="U73" s="130"/>
      <c r="V73" s="90"/>
      <c r="W73" s="90">
        <f>SUM(B73:V73)</f>
        <v>2413.3400906022566</v>
      </c>
      <c r="X73" s="44"/>
      <c r="Y73" s="24" t="s">
        <v>164</v>
      </c>
      <c r="Z73" s="124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</row>
    <row r="74" spans="1:21" ht="12.75">
      <c r="A74" s="115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7"/>
      <c r="T74" s="117"/>
      <c r="U74" s="117"/>
    </row>
    <row r="75" spans="1:50" ht="12.75">
      <c r="A75" s="115" t="s">
        <v>208</v>
      </c>
      <c r="B75" s="118"/>
      <c r="C75" s="118"/>
      <c r="D75" s="123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7"/>
      <c r="Y75" s="119" t="s">
        <v>209</v>
      </c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76" spans="1:25" ht="12.75">
      <c r="A76" s="115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1"/>
      <c r="U76" s="122"/>
      <c r="V76" s="122"/>
      <c r="W76" s="122"/>
      <c r="X76" s="122"/>
      <c r="Y76" s="122"/>
    </row>
    <row r="77" spans="1:25" ht="12.75">
      <c r="A77" s="115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1:25" ht="12.75">
      <c r="A78" s="115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2:25" ht="12.75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2:25" ht="12.75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2:25" ht="12.75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2:25" ht="12.75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2:25" ht="12.75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2:25" ht="12.75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2:25" ht="12.75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2:25" ht="12.75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spans="2:25" ht="12.75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spans="2:25" ht="12.75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spans="2:25" ht="12.75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spans="2:25" ht="12.75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</row>
    <row r="91" spans="2:25" ht="12.75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</row>
    <row r="97" spans="1:25" ht="12.75">
      <c r="A97" s="33"/>
      <c r="S97" s="39"/>
      <c r="T97" s="39"/>
      <c r="U97" s="39"/>
      <c r="V97" s="39"/>
      <c r="W97" s="39"/>
      <c r="X97" s="37"/>
      <c r="Y97" s="35"/>
    </row>
    <row r="98" spans="1:25" ht="12.75">
      <c r="A98" s="33"/>
      <c r="S98" s="39"/>
      <c r="T98" s="39"/>
      <c r="U98" s="39"/>
      <c r="V98" s="39"/>
      <c r="W98" s="39"/>
      <c r="X98" s="37"/>
      <c r="Y98" s="35"/>
    </row>
  </sheetData>
  <sheetProtection/>
  <mergeCells count="67">
    <mergeCell ref="S14:U14"/>
    <mergeCell ref="S15:U15"/>
    <mergeCell ref="S16:U16"/>
    <mergeCell ref="S17:U17"/>
    <mergeCell ref="S10:U10"/>
    <mergeCell ref="S11:U11"/>
    <mergeCell ref="S12:U12"/>
    <mergeCell ref="S13:U13"/>
    <mergeCell ref="S22:U22"/>
    <mergeCell ref="S23:U23"/>
    <mergeCell ref="S24:U24"/>
    <mergeCell ref="S25:U25"/>
    <mergeCell ref="S18:U18"/>
    <mergeCell ref="S19:U19"/>
    <mergeCell ref="S20:U20"/>
    <mergeCell ref="S21:U21"/>
    <mergeCell ref="S30:U30"/>
    <mergeCell ref="S31:U31"/>
    <mergeCell ref="S32:U32"/>
    <mergeCell ref="S33:U33"/>
    <mergeCell ref="S26:U26"/>
    <mergeCell ref="S27:U27"/>
    <mergeCell ref="S28:U28"/>
    <mergeCell ref="S29:U29"/>
    <mergeCell ref="S38:U38"/>
    <mergeCell ref="S39:U39"/>
    <mergeCell ref="S40:U40"/>
    <mergeCell ref="S41:U41"/>
    <mergeCell ref="S34:U34"/>
    <mergeCell ref="S35:U35"/>
    <mergeCell ref="S36:U36"/>
    <mergeCell ref="S37:U37"/>
    <mergeCell ref="S46:U46"/>
    <mergeCell ref="S47:U47"/>
    <mergeCell ref="S48:U48"/>
    <mergeCell ref="S49:U49"/>
    <mergeCell ref="S42:U42"/>
    <mergeCell ref="S43:U43"/>
    <mergeCell ref="S44:U44"/>
    <mergeCell ref="S45:U45"/>
    <mergeCell ref="S54:U54"/>
    <mergeCell ref="S55:U55"/>
    <mergeCell ref="S56:U56"/>
    <mergeCell ref="S57:U57"/>
    <mergeCell ref="S50:U50"/>
    <mergeCell ref="S51:U51"/>
    <mergeCell ref="S52:U52"/>
    <mergeCell ref="S53:U53"/>
    <mergeCell ref="S73:U73"/>
    <mergeCell ref="S66:U66"/>
    <mergeCell ref="S67:U67"/>
    <mergeCell ref="S68:U68"/>
    <mergeCell ref="S69:U69"/>
    <mergeCell ref="S62:U62"/>
    <mergeCell ref="S63:U63"/>
    <mergeCell ref="S64:U64"/>
    <mergeCell ref="S65:U65"/>
    <mergeCell ref="S7:U7"/>
    <mergeCell ref="S8:U8"/>
    <mergeCell ref="S9:U9"/>
    <mergeCell ref="S70:U70"/>
    <mergeCell ref="S71:U71"/>
    <mergeCell ref="S72:U72"/>
    <mergeCell ref="S58:U58"/>
    <mergeCell ref="S59:U59"/>
    <mergeCell ref="S60:U60"/>
    <mergeCell ref="S61:U6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maroik</dc:creator>
  <cp:keywords/>
  <dc:description/>
  <cp:lastModifiedBy>Κανελλόπουλος Βασίλειος</cp:lastModifiedBy>
  <cp:lastPrinted>2011-11-10T09:31:23Z</cp:lastPrinted>
  <dcterms:created xsi:type="dcterms:W3CDTF">2005-11-14T10:00:19Z</dcterms:created>
  <dcterms:modified xsi:type="dcterms:W3CDTF">2013-02-08T16:12:36Z</dcterms:modified>
  <cp:category/>
  <cp:version/>
  <cp:contentType/>
  <cp:contentStatus/>
</cp:coreProperties>
</file>